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05" yWindow="-105" windowWidth="19425" windowHeight="10425" tabRatio="923"/>
  </bookViews>
  <sheets>
    <sheet name="Budget Sheet" sheetId="1" r:id="rId1"/>
    <sheet name="HR" sheetId="12" r:id="rId2"/>
    <sheet name="Abstract" sheetId="8" r:id="rId3"/>
    <sheet name="SOE for Last 3 Years" sheetId="6" r:id="rId4"/>
    <sheet name="Planned Activities FY 21-22" sheetId="5" r:id="rId5"/>
    <sheet name="Organisation of Services" sheetId="14" r:id="rId6"/>
    <sheet name="PPM Annexure " sheetId="10" r:id="rId7"/>
    <sheet name="Training Plan" sheetId="3" r:id="rId8"/>
    <sheet name="ACF" sheetId="4" r:id="rId9"/>
    <sheet name="ACSM Plan" sheetId="9" r:id="rId10"/>
    <sheet name="LTBI" sheetId="13" r:id="rId11"/>
  </sheets>
  <definedNames>
    <definedName name="_xlnm._FilterDatabase" localSheetId="0" hidden="1">'Budget Sheet'!#REF!</definedName>
    <definedName name="_xlnm._FilterDatabase" localSheetId="1" hidden="1">HR!$W$17:$W$20</definedName>
    <definedName name="_xlnm.Print_Titles" localSheetId="0">'Budget Sheet'!$1:$1</definedName>
    <definedName name="_xlnm.Print_Titles" localSheetId="1">HR!$1:$1</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8"/>
  <c r="H7"/>
  <c r="P278" i="1"/>
  <c r="N230"/>
  <c r="P230" s="1"/>
  <c r="N199"/>
  <c r="P199" s="1"/>
  <c r="P183"/>
  <c r="N183"/>
  <c r="N139"/>
  <c r="N120"/>
  <c r="P120" s="1"/>
  <c r="P118"/>
  <c r="N67"/>
  <c r="N61"/>
  <c r="N60"/>
  <c r="P60" s="1"/>
  <c r="N59"/>
  <c r="AA28" i="14" l="1"/>
  <c r="I28"/>
  <c r="H28"/>
  <c r="G28"/>
  <c r="AA27"/>
  <c r="AA26"/>
  <c r="AA25"/>
  <c r="AA24"/>
  <c r="AA23"/>
  <c r="AA22"/>
  <c r="AA21"/>
  <c r="AA20"/>
  <c r="AA19"/>
  <c r="AA18"/>
  <c r="AA17"/>
  <c r="AA16"/>
  <c r="AA15"/>
  <c r="AA14"/>
  <c r="AA13"/>
  <c r="AA12"/>
  <c r="AA11"/>
  <c r="AA10"/>
  <c r="AA9"/>
  <c r="AA8"/>
  <c r="AA7"/>
  <c r="AA6"/>
  <c r="H38" i="6" l="1"/>
  <c r="G38"/>
  <c r="F38"/>
  <c r="D38"/>
  <c r="I32"/>
  <c r="I38" s="1"/>
  <c r="E22"/>
  <c r="E38" s="1"/>
  <c r="P263" i="1" l="1"/>
  <c r="N22"/>
  <c r="P22" s="1"/>
  <c r="P206"/>
  <c r="N197"/>
  <c r="P197" s="1"/>
  <c r="N196"/>
  <c r="P196" s="1"/>
  <c r="N195"/>
  <c r="P195" s="1"/>
  <c r="N194"/>
  <c r="P194" s="1"/>
  <c r="P192"/>
  <c r="P190" s="1"/>
  <c r="P184"/>
  <c r="P182"/>
  <c r="N17"/>
  <c r="P17" s="1"/>
  <c r="N18"/>
  <c r="P18" s="1"/>
  <c r="N19"/>
  <c r="P19" s="1"/>
  <c r="X10" i="4" l="1"/>
  <c r="W10"/>
  <c r="V10"/>
  <c r="U10"/>
  <c r="T10"/>
  <c r="S10"/>
  <c r="R10"/>
  <c r="Q10"/>
  <c r="P10"/>
  <c r="O10"/>
  <c r="N10"/>
  <c r="M10"/>
  <c r="L10"/>
  <c r="K10"/>
  <c r="J10"/>
  <c r="I10"/>
  <c r="H10"/>
  <c r="G10"/>
  <c r="F10"/>
  <c r="E10"/>
  <c r="D10"/>
  <c r="C10"/>
  <c r="Y9"/>
  <c r="Y11"/>
  <c r="Y10" l="1"/>
  <c r="G10" i="9"/>
  <c r="G9"/>
  <c r="G8"/>
  <c r="G4"/>
  <c r="G5"/>
  <c r="G6"/>
  <c r="G3"/>
  <c r="N125" i="1" l="1"/>
  <c r="P125" s="1"/>
  <c r="N140"/>
  <c r="N76"/>
  <c r="P76" s="1"/>
  <c r="N133" l="1"/>
  <c r="N132"/>
  <c r="N99"/>
  <c r="P99" s="1"/>
  <c r="N88"/>
  <c r="P88" s="1"/>
  <c r="N258"/>
  <c r="P258" s="1"/>
  <c r="N21"/>
  <c r="N10" l="1"/>
  <c r="P10" s="1"/>
  <c r="P216" l="1"/>
  <c r="M327" l="1"/>
  <c r="N327" s="1"/>
  <c r="P327" s="1"/>
  <c r="M330"/>
  <c r="N330" s="1"/>
  <c r="P330" s="1"/>
  <c r="M329"/>
  <c r="N329" s="1"/>
  <c r="P329" s="1"/>
  <c r="M291"/>
  <c r="N286"/>
  <c r="P286" s="1"/>
  <c r="Q286" s="1"/>
  <c r="N282"/>
  <c r="P282" s="1"/>
  <c r="P37"/>
  <c r="N145" l="1"/>
  <c r="P145" s="1"/>
  <c r="N146"/>
  <c r="P146" s="1"/>
  <c r="N144"/>
  <c r="P144" s="1"/>
  <c r="P109"/>
  <c r="P61"/>
  <c r="N226" l="1"/>
  <c r="P226" s="1"/>
  <c r="H11" i="8"/>
  <c r="N27" i="1" l="1"/>
  <c r="P27" s="1"/>
  <c r="N14"/>
  <c r="E6" i="13"/>
  <c r="F6" s="1"/>
  <c r="D6"/>
  <c r="I5"/>
  <c r="H5"/>
  <c r="E5"/>
  <c r="D5"/>
  <c r="E4"/>
  <c r="F4" s="1"/>
  <c r="H4" s="1"/>
  <c r="D4"/>
  <c r="E3"/>
  <c r="F3" s="1"/>
  <c r="D3"/>
  <c r="E2"/>
  <c r="F2" s="1"/>
  <c r="D2"/>
  <c r="P304" i="1"/>
  <c r="P298"/>
  <c r="P295"/>
  <c r="P213"/>
  <c r="P212" s="1"/>
  <c r="P253"/>
  <c r="P252" s="1"/>
  <c r="D7" i="13" l="1"/>
  <c r="H3"/>
  <c r="G3"/>
  <c r="I3" s="1"/>
  <c r="G6"/>
  <c r="I6" s="1"/>
  <c r="H6"/>
  <c r="H2"/>
  <c r="F7"/>
  <c r="G2"/>
  <c r="G4"/>
  <c r="I4" s="1"/>
  <c r="P251" i="1"/>
  <c r="D17" i="8" s="1"/>
  <c r="P14" i="1"/>
  <c r="H7" i="13" l="1"/>
  <c r="I2"/>
  <c r="I7" s="1"/>
  <c r="G7"/>
  <c r="J7" l="1"/>
  <c r="B8"/>
  <c r="P67" i="1"/>
  <c r="P7"/>
  <c r="P8"/>
  <c r="P9"/>
  <c r="P341"/>
  <c r="N339"/>
  <c r="P339" s="1"/>
  <c r="N338"/>
  <c r="P338" s="1"/>
  <c r="N336"/>
  <c r="P336" s="1"/>
  <c r="P335"/>
  <c r="N334"/>
  <c r="P334" s="1"/>
  <c r="N333"/>
  <c r="P333" s="1"/>
  <c r="N323"/>
  <c r="P323" s="1"/>
  <c r="P312"/>
  <c r="O291"/>
  <c r="P291" s="1"/>
  <c r="P289" s="1"/>
  <c r="N248"/>
  <c r="P248" s="1"/>
  <c r="N247"/>
  <c r="P247" s="1"/>
  <c r="N211"/>
  <c r="P211" s="1"/>
  <c r="N210"/>
  <c r="P210" s="1"/>
  <c r="N200"/>
  <c r="P200" s="1"/>
  <c r="P193" s="1"/>
  <c r="N173"/>
  <c r="P173" s="1"/>
  <c r="P135"/>
  <c r="P140"/>
  <c r="N138"/>
  <c r="P138" s="1"/>
  <c r="P139"/>
  <c r="P133"/>
  <c r="P132"/>
  <c r="L11" i="13" l="1"/>
  <c r="L7"/>
  <c r="P6" i="1"/>
  <c r="P149"/>
  <c r="P143"/>
  <c r="C30" i="9"/>
  <c r="X13" i="4" l="1"/>
  <c r="W13"/>
  <c r="V13"/>
  <c r="U13"/>
  <c r="T13"/>
  <c r="S13"/>
  <c r="R13"/>
  <c r="Q13"/>
  <c r="P13"/>
  <c r="O13"/>
  <c r="N13"/>
  <c r="M13"/>
  <c r="L13"/>
  <c r="K13"/>
  <c r="J13"/>
  <c r="I13"/>
  <c r="H13"/>
  <c r="G13"/>
  <c r="F13"/>
  <c r="E13"/>
  <c r="D13"/>
  <c r="C13"/>
  <c r="Y12"/>
  <c r="Y8"/>
  <c r="Y7"/>
  <c r="Y6"/>
  <c r="Y5"/>
  <c r="Y13" l="1"/>
  <c r="N5" i="1"/>
  <c r="P5" s="1"/>
  <c r="N4"/>
  <c r="P242" l="1"/>
  <c r="P241"/>
  <c r="P240" l="1"/>
  <c r="P25"/>
  <c r="P238" l="1"/>
  <c r="P239"/>
  <c r="P237"/>
  <c r="P236" l="1"/>
  <c r="P234" s="1"/>
  <c r="V89" i="12"/>
  <c r="S89"/>
  <c r="P89"/>
  <c r="V88"/>
  <c r="S88"/>
  <c r="P88"/>
  <c r="V87"/>
  <c r="S87"/>
  <c r="P87"/>
  <c r="V85"/>
  <c r="S85"/>
  <c r="P85"/>
  <c r="V83"/>
  <c r="S83"/>
  <c r="P83"/>
  <c r="V81"/>
  <c r="S81"/>
  <c r="P81"/>
  <c r="V80"/>
  <c r="S80"/>
  <c r="P80"/>
  <c r="V79"/>
  <c r="S79"/>
  <c r="P79"/>
  <c r="V78"/>
  <c r="S78"/>
  <c r="P78"/>
  <c r="V76"/>
  <c r="S76"/>
  <c r="P76"/>
  <c r="V69"/>
  <c r="S69"/>
  <c r="P69"/>
  <c r="V67"/>
  <c r="S67"/>
  <c r="P67"/>
  <c r="V66"/>
  <c r="S66"/>
  <c r="P66"/>
  <c r="V65"/>
  <c r="S65"/>
  <c r="P65"/>
  <c r="V64"/>
  <c r="S64"/>
  <c r="P64"/>
  <c r="V62"/>
  <c r="S62"/>
  <c r="P62"/>
  <c r="V60"/>
  <c r="S60"/>
  <c r="P60"/>
  <c r="V58"/>
  <c r="S58"/>
  <c r="P58"/>
  <c r="V57"/>
  <c r="S57"/>
  <c r="P57"/>
  <c r="V56"/>
  <c r="S56"/>
  <c r="P56"/>
  <c r="V55"/>
  <c r="S55"/>
  <c r="P55"/>
  <c r="V53"/>
  <c r="S53"/>
  <c r="P53"/>
  <c r="V52"/>
  <c r="S52"/>
  <c r="P52"/>
  <c r="V51"/>
  <c r="S51"/>
  <c r="P51"/>
  <c r="V50"/>
  <c r="S50"/>
  <c r="P50"/>
  <c r="V49"/>
  <c r="S49"/>
  <c r="P49"/>
  <c r="V47"/>
  <c r="S47"/>
  <c r="P47"/>
  <c r="V46"/>
  <c r="S46"/>
  <c r="P46"/>
  <c r="V44"/>
  <c r="S44"/>
  <c r="P44"/>
  <c r="V42"/>
  <c r="S42"/>
  <c r="P42"/>
  <c r="V40"/>
  <c r="S40"/>
  <c r="P40"/>
  <c r="V39"/>
  <c r="S39"/>
  <c r="P39"/>
  <c r="V38"/>
  <c r="S38"/>
  <c r="P38"/>
  <c r="V36"/>
  <c r="S36"/>
  <c r="P36"/>
  <c r="V35"/>
  <c r="S35"/>
  <c r="P35"/>
  <c r="V34"/>
  <c r="S34"/>
  <c r="P34"/>
  <c r="V33"/>
  <c r="S33"/>
  <c r="P33"/>
  <c r="V32"/>
  <c r="S32"/>
  <c r="P32"/>
  <c r="V31"/>
  <c r="S31"/>
  <c r="P31"/>
  <c r="V29"/>
  <c r="S29"/>
  <c r="P29"/>
  <c r="V28"/>
  <c r="S28"/>
  <c r="P28"/>
  <c r="V27"/>
  <c r="S27"/>
  <c r="P27"/>
  <c r="V23"/>
  <c r="S23"/>
  <c r="P23"/>
  <c r="V22"/>
  <c r="S22"/>
  <c r="P22"/>
  <c r="V21"/>
  <c r="S21"/>
  <c r="P21"/>
  <c r="V19"/>
  <c r="S19"/>
  <c r="P19"/>
  <c r="V18"/>
  <c r="S18"/>
  <c r="P18"/>
  <c r="V15"/>
  <c r="S15"/>
  <c r="P15"/>
  <c r="V13"/>
  <c r="S13"/>
  <c r="P13"/>
  <c r="V12"/>
  <c r="S12"/>
  <c r="P12"/>
  <c r="V11"/>
  <c r="S11"/>
  <c r="P11"/>
  <c r="V10"/>
  <c r="S10"/>
  <c r="P10"/>
  <c r="V5"/>
  <c r="V6"/>
  <c r="V7"/>
  <c r="V8"/>
  <c r="S5"/>
  <c r="S6"/>
  <c r="S7"/>
  <c r="S8"/>
  <c r="P5"/>
  <c r="P6"/>
  <c r="P7"/>
  <c r="P8"/>
  <c r="V4"/>
  <c r="S4"/>
  <c r="P4"/>
  <c r="W74"/>
  <c r="W70" s="1"/>
  <c r="W27" l="1"/>
  <c r="W36"/>
  <c r="W49"/>
  <c r="W58"/>
  <c r="W76"/>
  <c r="W75" s="1"/>
  <c r="W88"/>
  <c r="W32"/>
  <c r="W42"/>
  <c r="W41" s="1"/>
  <c r="W53"/>
  <c r="W65"/>
  <c r="W81"/>
  <c r="W89"/>
  <c r="W31"/>
  <c r="W35"/>
  <c r="W40"/>
  <c r="W47"/>
  <c r="W52"/>
  <c r="W57"/>
  <c r="W64"/>
  <c r="W69"/>
  <c r="W68" s="1"/>
  <c r="W80"/>
  <c r="W87"/>
  <c r="W29"/>
  <c r="W34"/>
  <c r="W39"/>
  <c r="W46"/>
  <c r="W51"/>
  <c r="W56"/>
  <c r="W62"/>
  <c r="W61" s="1"/>
  <c r="W67"/>
  <c r="W79"/>
  <c r="W85"/>
  <c r="W84" s="1"/>
  <c r="W28"/>
  <c r="W33"/>
  <c r="W38"/>
  <c r="W44"/>
  <c r="W43" s="1"/>
  <c r="W50"/>
  <c r="W55"/>
  <c r="W60"/>
  <c r="W59" s="1"/>
  <c r="W66"/>
  <c r="W78"/>
  <c r="W83"/>
  <c r="W82" s="1"/>
  <c r="W10"/>
  <c r="W15"/>
  <c r="W14" s="1"/>
  <c r="W22"/>
  <c r="W13"/>
  <c r="W21"/>
  <c r="W7"/>
  <c r="W12"/>
  <c r="W19"/>
  <c r="W6"/>
  <c r="W11"/>
  <c r="W18"/>
  <c r="W23"/>
  <c r="W5"/>
  <c r="W8"/>
  <c r="W4"/>
  <c r="W77" l="1"/>
  <c r="W86"/>
  <c r="W37"/>
  <c r="W26"/>
  <c r="W48"/>
  <c r="W63"/>
  <c r="W54"/>
  <c r="W45"/>
  <c r="W20"/>
  <c r="W9"/>
  <c r="W30"/>
  <c r="W17"/>
  <c r="W3"/>
  <c r="W25" l="1"/>
  <c r="W24" s="1"/>
  <c r="W2"/>
  <c r="P78" i="1"/>
  <c r="P65" l="1"/>
  <c r="P56" s="1"/>
  <c r="P4"/>
  <c r="P318"/>
  <c r="P243"/>
  <c r="P231"/>
  <c r="P219"/>
  <c r="P209"/>
  <c r="P204"/>
  <c r="P201"/>
  <c r="P189" s="1"/>
  <c r="N23"/>
  <c r="P23" s="1"/>
  <c r="P16" s="1"/>
  <c r="P15" s="1"/>
  <c r="P203" l="1"/>
  <c r="D12" i="8" s="1"/>
  <c r="P12" i="1"/>
  <c r="P11" s="1"/>
  <c r="D5" i="8" s="1"/>
  <c r="P3" i="1"/>
  <c r="P2" l="1"/>
  <c r="D4" i="8" s="1"/>
  <c r="N229" i="1" l="1"/>
  <c r="P229" s="1"/>
  <c r="P228" s="1"/>
  <c r="G22" i="9"/>
  <c r="I22" s="1"/>
  <c r="N277" i="1"/>
  <c r="P277" s="1"/>
  <c r="P273"/>
  <c r="P171"/>
  <c r="P163"/>
  <c r="P129"/>
  <c r="P93"/>
  <c r="D6" i="8" l="1"/>
  <c r="P310" i="1"/>
  <c r="P280"/>
  <c r="P246"/>
  <c r="P233" s="1"/>
  <c r="D16" i="8" s="1"/>
  <c r="P225" i="1"/>
  <c r="P224" s="1"/>
  <c r="D14" i="8" s="1"/>
  <c r="P215" i="1"/>
  <c r="D13" i="8" s="1"/>
  <c r="P188" i="1"/>
  <c r="D11" i="8" s="1"/>
  <c r="P172" i="1"/>
  <c r="P159"/>
  <c r="P42"/>
  <c r="P55"/>
  <c r="P110"/>
  <c r="P80" s="1"/>
  <c r="P342"/>
  <c r="P331"/>
  <c r="P288"/>
  <c r="P142"/>
  <c r="P111" s="1"/>
  <c r="P79" l="1"/>
  <c r="D8" i="8" s="1"/>
  <c r="P321" i="1"/>
  <c r="P31"/>
  <c r="P30" s="1"/>
  <c r="D7" i="8" s="1"/>
  <c r="P271" i="1"/>
  <c r="P260" l="1"/>
  <c r="D18" i="8" s="1"/>
  <c r="P179" i="1" l="1"/>
  <c r="P178" s="1"/>
  <c r="D9" i="8" s="1"/>
  <c r="D19" s="1"/>
  <c r="H3" l="1"/>
  <c r="R2" i="1"/>
</calcChain>
</file>

<file path=xl/sharedStrings.xml><?xml version="1.0" encoding="utf-8"?>
<sst xmlns="http://schemas.openxmlformats.org/spreadsheetml/2006/main" count="1390" uniqueCount="938">
  <si>
    <t>S.no</t>
  </si>
  <si>
    <t>New FMR</t>
  </si>
  <si>
    <t>Old FMR</t>
  </si>
  <si>
    <t>Particulars</t>
  </si>
  <si>
    <t>Pool</t>
  </si>
  <si>
    <t>Programme Division</t>
  </si>
  <si>
    <t>Remarks</t>
  </si>
  <si>
    <t>Unit of Measure</t>
  </si>
  <si>
    <t xml:space="preserve">Unit Cost 
(Rs)  </t>
  </si>
  <si>
    <t xml:space="preserve">Unit Cost
(Rs. Lakhs) </t>
  </si>
  <si>
    <t>Quantity/ Target</t>
  </si>
  <si>
    <t>Budget 
(Rs. Lakhs)</t>
  </si>
  <si>
    <t>Justification</t>
  </si>
  <si>
    <t xml:space="preserve">Service Delivery - Facility Based
</t>
  </si>
  <si>
    <t>H.5</t>
  </si>
  <si>
    <t>DCP</t>
  </si>
  <si>
    <t>Service Delivery - Community Based</t>
  </si>
  <si>
    <t>Community Interventions</t>
  </si>
  <si>
    <t>H.3</t>
  </si>
  <si>
    <t>Honorarium/Counselling Charges</t>
  </si>
  <si>
    <t>Total</t>
  </si>
  <si>
    <t>Infrastructure</t>
  </si>
  <si>
    <t>5.3.14</t>
  </si>
  <si>
    <t>H.1</t>
  </si>
  <si>
    <t>Civil Works</t>
  </si>
  <si>
    <t>Activity</t>
  </si>
  <si>
    <t>State TB Office</t>
  </si>
  <si>
    <t>State TB Training and Demonstration Centre (STDC)</t>
  </si>
  <si>
    <t>SDS</t>
  </si>
  <si>
    <t>IRL</t>
  </si>
  <si>
    <t>District TB Centre</t>
  </si>
  <si>
    <t>Nodal DR TB Centre</t>
  </si>
  <si>
    <t>C&amp;DST Lab (District Level)</t>
  </si>
  <si>
    <t>DDS ( for both 1st and 2nd Line drugs)</t>
  </si>
  <si>
    <t>TB Units</t>
  </si>
  <si>
    <t>DMCs with Smear Microscopy (ZN Staining)</t>
  </si>
  <si>
    <t>Procurement</t>
  </si>
  <si>
    <t>H.17</t>
  </si>
  <si>
    <t>Procurement of Equipment</t>
  </si>
  <si>
    <t>State Level</t>
  </si>
  <si>
    <t>Lab Equipment</t>
  </si>
  <si>
    <t>Computer, modem, scanner, printer, UPS etc</t>
  </si>
  <si>
    <t>Fax machine</t>
  </si>
  <si>
    <t>Photo-copier</t>
  </si>
  <si>
    <t>LCD system with laptop</t>
  </si>
  <si>
    <t>Refrigerator</t>
  </si>
  <si>
    <t>Barcode reading Equipment and software</t>
  </si>
  <si>
    <t>ECG Machine</t>
  </si>
  <si>
    <t>Other (specify)</t>
  </si>
  <si>
    <t>State Total</t>
  </si>
  <si>
    <t>District Level</t>
  </si>
  <si>
    <t>Video Conferencing Unit and arrangements</t>
  </si>
  <si>
    <t>Equipment Maintenance</t>
  </si>
  <si>
    <t>Binocular Microscopes</t>
  </si>
  <si>
    <t>LED Microscopes</t>
  </si>
  <si>
    <t>IRL Equipments</t>
  </si>
  <si>
    <t>C&amp;DST lab Equipment</t>
  </si>
  <si>
    <t>Laptop &amp; LCD Projector</t>
  </si>
  <si>
    <t>Bar Code Printer</t>
  </si>
  <si>
    <t>Bar code Reading equipment</t>
  </si>
  <si>
    <t>Video Conferencing unit</t>
  </si>
  <si>
    <t>Any Other (Please specify)</t>
  </si>
  <si>
    <t>LED Fluorescent Microscope</t>
  </si>
  <si>
    <t>Laptop</t>
  </si>
  <si>
    <t>LCD Projector</t>
  </si>
  <si>
    <t>District Total</t>
  </si>
  <si>
    <t>6.2.14.1</t>
  </si>
  <si>
    <t>H.2</t>
  </si>
  <si>
    <t>Laboratory Materials</t>
  </si>
  <si>
    <t>6.2.14.2</t>
  </si>
  <si>
    <t>H.15</t>
  </si>
  <si>
    <t>Procurement of Drugs</t>
  </si>
  <si>
    <t>Others</t>
  </si>
  <si>
    <t>6.2.14.3</t>
  </si>
  <si>
    <t>Any other drugs &amp; supplies (please specify)</t>
  </si>
  <si>
    <t>H.16</t>
  </si>
  <si>
    <t>Procurement of Vehicles</t>
  </si>
  <si>
    <t>New 4 wheeler</t>
  </si>
  <si>
    <t>Replacement  4 wheeler</t>
  </si>
  <si>
    <t>New</t>
  </si>
  <si>
    <t>4 wheeler</t>
  </si>
  <si>
    <t>2 wheeler</t>
  </si>
  <si>
    <t>Replacement</t>
  </si>
  <si>
    <t>H.11</t>
  </si>
  <si>
    <t>Any other (please specify)</t>
  </si>
  <si>
    <t>H.18</t>
  </si>
  <si>
    <t>Patient Support &amp; Transportation Charges</t>
  </si>
  <si>
    <t>CD</t>
  </si>
  <si>
    <t>Service Delivery - Human Resource</t>
  </si>
  <si>
    <t>B.30.1.4</t>
  </si>
  <si>
    <t>Laboratory Technicians</t>
  </si>
  <si>
    <t>8.1.5</t>
  </si>
  <si>
    <t>B.30.5</t>
  </si>
  <si>
    <t xml:space="preserve">Medical Officers </t>
  </si>
  <si>
    <t>B.30.11.1</t>
  </si>
  <si>
    <t xml:space="preserve">Counsellor </t>
  </si>
  <si>
    <t>B.30.11.7</t>
  </si>
  <si>
    <t>Lab Attendant/ Assistant</t>
  </si>
  <si>
    <t>H.12</t>
  </si>
  <si>
    <t>TBHV</t>
  </si>
  <si>
    <t>B.30.3.7</t>
  </si>
  <si>
    <t>Microbiologists</t>
  </si>
  <si>
    <t>Training &amp; Capacity Building</t>
  </si>
  <si>
    <t>H.6</t>
  </si>
  <si>
    <t>State level</t>
  </si>
  <si>
    <t>H.10</t>
  </si>
  <si>
    <t>CME (Medical Colleges)</t>
  </si>
  <si>
    <t xml:space="preserve">Residents &amp; interns, </t>
  </si>
  <si>
    <t>Nursing Staff</t>
  </si>
  <si>
    <t>Para-medical staff</t>
  </si>
  <si>
    <t>Support to Conferences, symposiums, panel discussions and workshops organized at National and state levels and at level of Medical college</t>
  </si>
  <si>
    <t>Review, Research, Surveillance &amp; Surveys</t>
  </si>
  <si>
    <t>10.2.8</t>
  </si>
  <si>
    <t>H.14</t>
  </si>
  <si>
    <t>Research &amp; Studies &amp; Consultancy</t>
  </si>
  <si>
    <t xml:space="preserve">Number of Operational Research projects planned </t>
  </si>
  <si>
    <t>Number of Operational Research projects planned by the State</t>
  </si>
  <si>
    <t>10.2.9</t>
  </si>
  <si>
    <t>Research for medical colleges</t>
  </si>
  <si>
    <t>Thesis of PG Students</t>
  </si>
  <si>
    <t>Operational Research</t>
  </si>
  <si>
    <t>IEC/ BCC</t>
  </si>
  <si>
    <t>H.4</t>
  </si>
  <si>
    <t>ACSM (State &amp; district)</t>
  </si>
  <si>
    <t>Printing</t>
  </si>
  <si>
    <t>12.13.1</t>
  </si>
  <si>
    <t>Printing (ACSM)</t>
  </si>
  <si>
    <t>State</t>
  </si>
  <si>
    <t>District</t>
  </si>
  <si>
    <t>12.13.2</t>
  </si>
  <si>
    <t>H.13</t>
  </si>
  <si>
    <t>Quality Assurance</t>
  </si>
  <si>
    <t>Drug Warehousing &amp; Logistics</t>
  </si>
  <si>
    <t>B.30.1.7/H.12</t>
  </si>
  <si>
    <t>Store Assistant</t>
  </si>
  <si>
    <t>Any other (Please Specify)</t>
  </si>
  <si>
    <t>H.7</t>
  </si>
  <si>
    <t>H.8</t>
  </si>
  <si>
    <t>Vehicle hiring</t>
  </si>
  <si>
    <t>Drug transportation charges</t>
  </si>
  <si>
    <t>First Line Drugs</t>
  </si>
  <si>
    <t>Second Line Drugs</t>
  </si>
  <si>
    <t>CBNAAT Catridges</t>
  </si>
  <si>
    <t xml:space="preserve">Any other </t>
  </si>
  <si>
    <t>PPP</t>
  </si>
  <si>
    <t>15.5.1</t>
  </si>
  <si>
    <t>H.9</t>
  </si>
  <si>
    <t xml:space="preserve">Public Private Mix (PP/NGO Support) </t>
  </si>
  <si>
    <t>PP/NGO Support - District level</t>
  </si>
  <si>
    <t>15.5.2</t>
  </si>
  <si>
    <t>Public Private Support Agency (PPSA)</t>
  </si>
  <si>
    <t>Programme Management</t>
  </si>
  <si>
    <t>Medical Colleges (Any meetings)</t>
  </si>
  <si>
    <t>Organizational cost for STF Meeting</t>
  </si>
  <si>
    <t>Core Committee meeting cost</t>
  </si>
  <si>
    <t>OR Committee meeting Cost</t>
  </si>
  <si>
    <t>Organization of State OR Workshop</t>
  </si>
  <si>
    <t>Organization of Zonal  OR Workshop</t>
  </si>
  <si>
    <t>Others (specify)</t>
  </si>
  <si>
    <t>H.19</t>
  </si>
  <si>
    <t>Supervision and Monitoring</t>
  </si>
  <si>
    <t>TA of Contractual Staff</t>
  </si>
  <si>
    <t>DA of Contractual Staff</t>
  </si>
  <si>
    <t>TA &amp; DA of STO and other regular staff at State TB Cell for attending the meetings, workshops etc</t>
  </si>
  <si>
    <t>Review meeting expenditure</t>
  </si>
  <si>
    <t>TA &amp; DA of DTO/MODTC for attending the meetings, workshops etc</t>
  </si>
  <si>
    <t>Four wheeler STC</t>
  </si>
  <si>
    <t>Four wheeler STDC</t>
  </si>
  <si>
    <t>Four wheelers DTO</t>
  </si>
  <si>
    <t>Four wheelers MOTC</t>
  </si>
  <si>
    <t>Two-wheelers STS</t>
  </si>
  <si>
    <t>Tribal</t>
  </si>
  <si>
    <t>Non Tribal</t>
  </si>
  <si>
    <t>STLS</t>
  </si>
  <si>
    <t>Distict PPM Coordinator</t>
  </si>
  <si>
    <t>District Senior DOTS plus TB HIV Supervisor</t>
  </si>
  <si>
    <t>For DTO</t>
  </si>
  <si>
    <t>For MOTC</t>
  </si>
  <si>
    <t>Medical Colleges (All service delivery to be budgeted under B.30)</t>
  </si>
  <si>
    <t>Postage, communication, fax, etc</t>
  </si>
  <si>
    <t>Any other (Specify)</t>
  </si>
  <si>
    <t>Office Operation (Miscellaneous)</t>
  </si>
  <si>
    <t>STC level</t>
  </si>
  <si>
    <t>STDC level</t>
  </si>
  <si>
    <t>C&amp;DST lab</t>
  </si>
  <si>
    <t>Stationary</t>
  </si>
  <si>
    <t>Telephone</t>
  </si>
  <si>
    <t>Electricity</t>
  </si>
  <si>
    <t>Review Meeting expenses</t>
  </si>
  <si>
    <t>C&amp;DST Laboratory</t>
  </si>
  <si>
    <t>DRTB Centre</t>
  </si>
  <si>
    <t>Any other</t>
  </si>
  <si>
    <t>Number already present</t>
  </si>
  <si>
    <t>Number planned  for FY 2018-19</t>
  </si>
  <si>
    <t>Unit salary for the Existing staff (average)</t>
  </si>
  <si>
    <t xml:space="preserve">Proposed Unit salary for exsting </t>
  </si>
  <si>
    <t>Proposed Unit salary for new positions</t>
  </si>
  <si>
    <t xml:space="preserve">Total  Salary proposed </t>
  </si>
  <si>
    <t>Any other Equipment (Please specify)</t>
  </si>
  <si>
    <t>Office Equipment</t>
  </si>
  <si>
    <t xml:space="preserve">STDC </t>
  </si>
  <si>
    <t>CBNAAT</t>
  </si>
  <si>
    <t xml:space="preserve">Incentive for community volunteers undertaking ACF </t>
  </si>
  <si>
    <t>Procurement of 99 DOTS Sleeves</t>
  </si>
  <si>
    <t>Referral Transport (Previosly known as Patient Support)</t>
  </si>
  <si>
    <t>CME of Private Practitioners may be added under CME</t>
  </si>
  <si>
    <t>Expenditure for State internal evaluation, State Supervisory visit, Joint supervisory visit, OSE visit etc.</t>
  </si>
  <si>
    <t>District levelSupervision and Monitoring activities</t>
  </si>
  <si>
    <t>District Program Coordinator</t>
  </si>
  <si>
    <t>Vehicle Operation (POL &amp; Maintainance)</t>
  </si>
  <si>
    <t>Sl.No.</t>
  </si>
  <si>
    <t>Name of Partnership Option</t>
  </si>
  <si>
    <t>Number of existing partnership options</t>
  </si>
  <si>
    <t>Number of New partnership options</t>
  </si>
  <si>
    <t>Amount Proposed</t>
  </si>
  <si>
    <t>TOTAL(a)</t>
  </si>
  <si>
    <t>Detailed Budget:INNOVATION</t>
  </si>
  <si>
    <t>RNTCP Training Plan</t>
  </si>
  <si>
    <t>Name of District / State</t>
  </si>
  <si>
    <t>No. in the District</t>
  </si>
  <si>
    <t xml:space="preserve">No. already trained in RNTCP </t>
  </si>
  <si>
    <t>No.  planned to be trained in RNTCP during each quarter of next FY</t>
  </si>
  <si>
    <t xml:space="preserve">Expenditure (in Rs) planned for current financial year </t>
  </si>
  <si>
    <t>Estimated Expenditure for the next financial year for which plan is being submitted</t>
  </si>
  <si>
    <t>Justification/ remarks</t>
  </si>
  <si>
    <t>Q1</t>
  </si>
  <si>
    <t>Q2</t>
  </si>
  <si>
    <t>Q3</t>
  </si>
  <si>
    <t>Q4</t>
  </si>
  <si>
    <t>(a)</t>
  </si>
  <si>
    <t>(b)</t>
  </si>
  <si>
    <t>( c)</t>
  </si>
  <si>
    <t>(d)</t>
  </si>
  <si>
    <t>(e)</t>
  </si>
  <si>
    <t>(f)</t>
  </si>
  <si>
    <t>TOTAL</t>
  </si>
  <si>
    <t>Sl. No.</t>
  </si>
  <si>
    <t>Budget Heads</t>
  </si>
  <si>
    <t>Name of the District</t>
  </si>
  <si>
    <t>Trainings</t>
  </si>
  <si>
    <t>Laboratory materials</t>
  </si>
  <si>
    <t>IEC activities (ACSM)</t>
  </si>
  <si>
    <t>Printing materials for ACF</t>
  </si>
  <si>
    <t>Miscellaneous, if any</t>
  </si>
  <si>
    <t xml:space="preserve">Section B – List Priority areas at the State level for achieving the objectives planned: </t>
  </si>
  <si>
    <t>S.No.</t>
  </si>
  <si>
    <t>Activity planned under each priority area</t>
  </si>
  <si>
    <t>Priority Districts for Supervision and Monitoring by State  during the next year</t>
  </si>
  <si>
    <t>S No</t>
  </si>
  <si>
    <t>Name of District</t>
  </si>
  <si>
    <t>Reason for inclusion in priority list</t>
  </si>
  <si>
    <t>Priority Areas/Challenges</t>
  </si>
  <si>
    <t>Expected Outcome (measurable) with Timelines for achieving Targets</t>
  </si>
  <si>
    <t>Organization of Services:</t>
  </si>
  <si>
    <t>Organization of TB-HIV &amp; PMDT services:</t>
  </si>
  <si>
    <t>S. No.</t>
  </si>
  <si>
    <t>Population (in Lakhs)</t>
  </si>
  <si>
    <t>No. of TUs</t>
  </si>
  <si>
    <t>No. of DMCs</t>
  </si>
  <si>
    <t xml:space="preserve">Number of ART Centres </t>
  </si>
  <si>
    <t>Number of Link ART Centres</t>
  </si>
  <si>
    <t>Number of ICTCs</t>
  </si>
  <si>
    <t>Number of Facility Integrated ICTCs</t>
  </si>
  <si>
    <t>Number of the DRTB Centre</t>
  </si>
  <si>
    <t>Number of the Culture &amp; DST Laboratory</t>
  </si>
  <si>
    <t>Whether C-DST Lab is accredited</t>
  </si>
  <si>
    <t>Number of patients notified from private sector</t>
  </si>
  <si>
    <t>Annualized TB notification rate from private sector</t>
  </si>
  <si>
    <t>Plan for the next year</t>
  </si>
  <si>
    <t>Annualized Total TB case notification rate (including private)</t>
  </si>
  <si>
    <t>Success rate (including private)</t>
  </si>
  <si>
    <t>Govt</t>
  </si>
  <si>
    <t>NGO</t>
  </si>
  <si>
    <t>Public Sector*</t>
  </si>
  <si>
    <t>Private Sector^</t>
  </si>
  <si>
    <t>Sr No.</t>
  </si>
  <si>
    <t>Category of Expenditure</t>
  </si>
  <si>
    <t>Civil works</t>
  </si>
  <si>
    <t>ACSM</t>
  </si>
  <si>
    <t>Training</t>
  </si>
  <si>
    <t>Vehicle Operation (POL &amp; maintenance)</t>
  </si>
  <si>
    <t>Public-private Mix (PP/NGO support)</t>
  </si>
  <si>
    <t>Medical Colleges</t>
  </si>
  <si>
    <t>Office operations (Miscellaneous)</t>
  </si>
  <si>
    <t>Contractual services</t>
  </si>
  <si>
    <t>Procurement –vehicles</t>
  </si>
  <si>
    <t>Procurement – equipment</t>
  </si>
  <si>
    <t>Patient support &amp; transportation charges</t>
  </si>
  <si>
    <t>Supervision &amp; Monitoring</t>
  </si>
  <si>
    <t>Grand Total</t>
  </si>
  <si>
    <t>Subtotal  (State Level)</t>
  </si>
  <si>
    <t xml:space="preserve">Procurement of Drug Boxes </t>
  </si>
  <si>
    <t>M</t>
  </si>
  <si>
    <t>S</t>
  </si>
  <si>
    <t>S.N</t>
  </si>
  <si>
    <t>Head</t>
  </si>
  <si>
    <t>Amount Proposed (In Lakhs)</t>
  </si>
  <si>
    <t>Nos. Proposed</t>
  </si>
  <si>
    <t>Community meetings</t>
  </si>
  <si>
    <t>Patient provider meetings</t>
  </si>
  <si>
    <t>School / College-based activities</t>
  </si>
  <si>
    <t>Sensitisation of PPs, NGOs, PRIs etc.</t>
  </si>
  <si>
    <r>
      <rPr>
        <b/>
        <sz val="10"/>
        <rFont val="Arial"/>
        <family val="2"/>
      </rPr>
      <t xml:space="preserve">Outdoor Publicity 
</t>
    </r>
    <r>
      <rPr>
        <sz val="10"/>
        <rFont val="Arial"/>
        <family val="2"/>
      </rPr>
      <t>(Add lines as per requirement to list activity and corresponding budget - e.g. folk, mela, street plays, signages, wall paintings, wall writings, Hoardings, banners, miking, TV/Radio campaign, cost of IEC material development and printing,  etc.)</t>
    </r>
  </si>
  <si>
    <r>
      <rPr>
        <b/>
        <sz val="10"/>
        <rFont val="Arial"/>
        <family val="2"/>
      </rPr>
      <t xml:space="preserve">Others </t>
    </r>
    <r>
      <rPr>
        <sz val="10"/>
        <rFont val="Arial"/>
        <family val="2"/>
      </rPr>
      <t xml:space="preserve">
(Add lines as per requirement to list activities planned and corresponding budget: e.g. joint activity with NHM, partner organizations, any innovation etc.)</t>
    </r>
  </si>
  <si>
    <t>Hand held device for Staff</t>
  </si>
  <si>
    <t>Procurement of drugs</t>
  </si>
  <si>
    <t>Microbiologist, CDST</t>
  </si>
  <si>
    <t>Microbiologist,IRL</t>
  </si>
  <si>
    <t>Microbiologist, EQA</t>
  </si>
  <si>
    <t>Subtotal (District level)</t>
  </si>
  <si>
    <t>Regular Supervisory visits to districts, EQA visits from STDC</t>
  </si>
  <si>
    <t>Driver for mobile van on hiring basis</t>
  </si>
  <si>
    <t>Helper for mobile van on hiring basis</t>
  </si>
  <si>
    <t>Continuing activity</t>
  </si>
  <si>
    <t>Wall Writing</t>
  </si>
  <si>
    <t>Radio</t>
  </si>
  <si>
    <t>TV</t>
  </si>
  <si>
    <r>
      <rPr>
        <b/>
        <sz val="10"/>
        <color indexed="8"/>
        <rFont val="Arial"/>
        <family val="2"/>
      </rPr>
      <t xml:space="preserve">World TB Day 
</t>
    </r>
    <r>
      <rPr>
        <sz val="10"/>
        <color indexed="8"/>
        <rFont val="Arial"/>
        <family val="2"/>
      </rPr>
      <t>(Add lines as per requirement to list activities and corresponding budget)</t>
    </r>
  </si>
  <si>
    <t>Laboratory Technicians TOG &amp; RPMDT</t>
  </si>
  <si>
    <t xml:space="preserve">STLS at District Level </t>
  </si>
  <si>
    <t>2018-19</t>
  </si>
  <si>
    <t>In Lakh</t>
  </si>
  <si>
    <t>Activity ( West Bengal)</t>
  </si>
  <si>
    <r>
      <t xml:space="preserve">* </t>
    </r>
    <r>
      <rPr>
        <b/>
        <sz val="12"/>
        <color indexed="8"/>
        <rFont val="Calibri"/>
        <family val="2"/>
      </rPr>
      <t>Training, Laboratory materials, IEC activities (ACSM) , Prininting materials for ACF , Supervision &amp; Monitoring  related to ACF to be incurred from respective existing Budget head.</t>
    </r>
  </si>
  <si>
    <t>Approved (Rs. In Lakh)</t>
  </si>
  <si>
    <t>Utilised 
(Rs. In Lakh)</t>
  </si>
  <si>
    <t>Approved
(Rs. In Lakh)</t>
  </si>
  <si>
    <t>9.5.14.1</t>
  </si>
  <si>
    <t>9.5.14.2</t>
  </si>
  <si>
    <t>11.17.1</t>
  </si>
  <si>
    <t>14.2.12</t>
  </si>
  <si>
    <t>14.1.1.2</t>
  </si>
  <si>
    <t>16.1.3.1.13</t>
  </si>
  <si>
    <t>16.1.3.1.14</t>
  </si>
  <si>
    <t>16.1.4.1.10</t>
  </si>
  <si>
    <t>X-ray machine</t>
  </si>
  <si>
    <t>6.5.2</t>
  </si>
  <si>
    <t>2019-20</t>
  </si>
  <si>
    <t xml:space="preserve">Name(district/state): </t>
  </si>
  <si>
    <t>Detailed Budget:NGO PP Support</t>
  </si>
  <si>
    <t xml:space="preserve">Budget Summary for Active Case Finding Campaign : </t>
  </si>
  <si>
    <t>FY
(2019-20)</t>
  </si>
  <si>
    <t>1.1.5.7</t>
  </si>
  <si>
    <t>1.2.3.2</t>
  </si>
  <si>
    <t xml:space="preserve">H.3.5 </t>
  </si>
  <si>
    <t>Diagnosis and Management under Latent TB Infection Management</t>
  </si>
  <si>
    <t>TB Patient Nutritional Support under Nikshay Poshan Yojana</t>
  </si>
  <si>
    <t>2.3.2.8</t>
  </si>
  <si>
    <t>Screening, referral linkages and follow-up under Latent TB Infection Management</t>
  </si>
  <si>
    <t>3.2.3.1</t>
  </si>
  <si>
    <t>Treatment Supporter Honorarium (Rs 5000)</t>
  </si>
  <si>
    <t>Incentive for informant (Rs 500)</t>
  </si>
  <si>
    <t>3.2.3.1.1</t>
  </si>
  <si>
    <t>3.2.3.1.2</t>
  </si>
  <si>
    <t>3.2.3.1.3</t>
  </si>
  <si>
    <t>3.2.3.4</t>
  </si>
  <si>
    <t>Any Other specify</t>
  </si>
  <si>
    <t>Any Other (please specify)</t>
  </si>
  <si>
    <t>HSS</t>
  </si>
  <si>
    <t>6.1.1.18.1</t>
  </si>
  <si>
    <t>6.1.3.1.3</t>
  </si>
  <si>
    <t>6.5.1</t>
  </si>
  <si>
    <t>Procurement of sleeves and drug boxes</t>
  </si>
  <si>
    <t>6.5.3</t>
  </si>
  <si>
    <t>7.5.1</t>
  </si>
  <si>
    <t>H.18.1</t>
  </si>
  <si>
    <t>Tribal Patient Support and transportation charges</t>
  </si>
  <si>
    <t>7.5.2</t>
  </si>
  <si>
    <t>8.1.1.5</t>
  </si>
  <si>
    <t>Full time</t>
  </si>
  <si>
    <t>8.1.5.1</t>
  </si>
  <si>
    <t>8.1.13.1</t>
  </si>
  <si>
    <t>8.1.13.11</t>
  </si>
  <si>
    <t>8.1.13.10</t>
  </si>
  <si>
    <t>8.1.3.8</t>
  </si>
  <si>
    <t>9.5.14</t>
  </si>
  <si>
    <t>9.5.14.3</t>
  </si>
  <si>
    <t>Sub-national Disease Free Certification</t>
  </si>
  <si>
    <t>10.5.1</t>
  </si>
  <si>
    <t>Tuberculosis</t>
  </si>
  <si>
    <t>11.17.2</t>
  </si>
  <si>
    <t>TB Harega Desh Jeetega' Campaign</t>
  </si>
  <si>
    <t>11.17.3</t>
  </si>
  <si>
    <t>Untied Grants</t>
  </si>
  <si>
    <t>14.2.11</t>
  </si>
  <si>
    <t>15.5.1.1</t>
  </si>
  <si>
    <t xml:space="preserve">Any Public Private Mix (PP/NGO Support) </t>
  </si>
  <si>
    <t>15.5.3</t>
  </si>
  <si>
    <t>H.9.2</t>
  </si>
  <si>
    <t xml:space="preserve">Private Provider Incentive </t>
  </si>
  <si>
    <t>15.5.4</t>
  </si>
  <si>
    <t>Multi-sectoral collaboration activities</t>
  </si>
  <si>
    <t>H.9.1</t>
  </si>
  <si>
    <t>16.1.2.1.21</t>
  </si>
  <si>
    <t>16.1.2.2.13</t>
  </si>
  <si>
    <t>16.1.3.3.12</t>
  </si>
  <si>
    <t>Human Resource</t>
  </si>
  <si>
    <t>State Consultants/ Programme Officers</t>
  </si>
  <si>
    <t xml:space="preserve">
DCP
</t>
  </si>
  <si>
    <t>Medical Officer STC</t>
  </si>
  <si>
    <t>Epidemiologist (APO)</t>
  </si>
  <si>
    <t>TO-Procurement &amp; Logistics</t>
  </si>
  <si>
    <t>ACSM Officer</t>
  </si>
  <si>
    <t>Programme Coordinators</t>
  </si>
  <si>
    <t>TB-HIV Coordinator</t>
  </si>
  <si>
    <t>DR-TB Coordinator</t>
  </si>
  <si>
    <t>PPM Coordinator</t>
  </si>
  <si>
    <t>D.1.b</t>
  </si>
  <si>
    <t>MIS/ IT Staff</t>
  </si>
  <si>
    <t>Data Analyst State</t>
  </si>
  <si>
    <t>Statistical Assistant DR TB centre</t>
  </si>
  <si>
    <t>Supervisors</t>
  </si>
  <si>
    <t>Specify</t>
  </si>
  <si>
    <t>A.10.1.7/ G.3.2.a.ii/ H.12</t>
  </si>
  <si>
    <t>Accounts Staff</t>
  </si>
  <si>
    <t>Accounts Officer/State accountant</t>
  </si>
  <si>
    <t>D.1.c/ G.3.2.a.iii</t>
  </si>
  <si>
    <t>Administrative Staff</t>
  </si>
  <si>
    <t>Secreterial Assistant</t>
  </si>
  <si>
    <t>Data Entry Operation</t>
  </si>
  <si>
    <t>Support Staff (Kindly Specify)</t>
  </si>
  <si>
    <t>Driver</t>
  </si>
  <si>
    <t>Peon</t>
  </si>
  <si>
    <t>Helper</t>
  </si>
  <si>
    <t>Other Staff</t>
  </si>
  <si>
    <t xml:space="preserve">District Consultants/ Programme Officers </t>
  </si>
  <si>
    <t>B1.1.5.2/ O.2.1.2.2</t>
  </si>
  <si>
    <t>District PPM Coordinator</t>
  </si>
  <si>
    <t>District Program Coordinators</t>
  </si>
  <si>
    <t>16.2.2.7</t>
  </si>
  <si>
    <t>G.3.2.b.ii/ H.12</t>
  </si>
  <si>
    <t>STS</t>
  </si>
  <si>
    <t>16.8.2.2.7</t>
  </si>
  <si>
    <t>A.10.2.5/ H.12</t>
  </si>
  <si>
    <t>Accountant</t>
  </si>
  <si>
    <t>A.10.2.7/ H.12</t>
  </si>
  <si>
    <t xml:space="preserve">Support Staff </t>
  </si>
  <si>
    <t xml:space="preserve">Other Staff </t>
  </si>
  <si>
    <t>16.4.1.4.2</t>
  </si>
  <si>
    <t>16.4.1.4.4</t>
  </si>
  <si>
    <t>16.4.1.4.5</t>
  </si>
  <si>
    <t>16.4.1.4.6</t>
  </si>
  <si>
    <t>16.4.1.4.7</t>
  </si>
  <si>
    <t>16.4.1.4.8</t>
  </si>
  <si>
    <t>16.4.1.4.9</t>
  </si>
  <si>
    <t>16.4.1.4.10</t>
  </si>
  <si>
    <t>16.4.1.4.11</t>
  </si>
  <si>
    <t>16.4.2.2.2</t>
  </si>
  <si>
    <t>16.4.2.2.4</t>
  </si>
  <si>
    <t>16.4.2.2.5</t>
  </si>
  <si>
    <t>16.4.2.2.7</t>
  </si>
  <si>
    <t>16.4.2.2.9</t>
  </si>
  <si>
    <t>16.4.2.2.10</t>
  </si>
  <si>
    <t>16.4.2.2.6</t>
  </si>
  <si>
    <t>Injection prick charges to non-salaried person during TB treatment</t>
  </si>
  <si>
    <t>Lab 1</t>
  </si>
  <si>
    <t>Lab 2</t>
  </si>
  <si>
    <t>Lab 3</t>
  </si>
  <si>
    <t>Intermediate Reference Laboratory</t>
  </si>
  <si>
    <t>DMCs with smear microscopy (Fluorescent microscopy)</t>
  </si>
  <si>
    <t>CBNAAT Laboratory</t>
  </si>
  <si>
    <t>TrueNat Laboratory</t>
  </si>
  <si>
    <t>X-Ray Facility</t>
  </si>
  <si>
    <t>IRL / CDST Lab Equipment</t>
  </si>
  <si>
    <t>Other Lab Equipment (Specify)</t>
  </si>
  <si>
    <t>Office Equipment (Office Equipment at STC,STDC,IRL,SDS, DR TB Centre, C &amp;DST Lab)</t>
  </si>
  <si>
    <t>C &amp; DST Lab Equipment</t>
  </si>
  <si>
    <t>PDA / Computer Tablet</t>
  </si>
  <si>
    <t>C &amp; DST Equipment</t>
  </si>
  <si>
    <t>Office Equipment at DTC, DT-TB Centre (maintenance includes AMC, software and hardware upgrades, Printer Cartridges,Internet expenses and repairs of photocopier, fax, OHP etc)</t>
  </si>
  <si>
    <t>First Line Drug</t>
  </si>
  <si>
    <t>Second line Drugs</t>
  </si>
  <si>
    <t>Travel cost to DR-TB patient to District DR-TB Centre or Nodal DR-TB Centre</t>
  </si>
  <si>
    <t>DMC LT</t>
  </si>
  <si>
    <t>LT Medical College</t>
  </si>
  <si>
    <t>Sr LT C&amp;DST Lab</t>
  </si>
  <si>
    <t>Sr LT IRL</t>
  </si>
  <si>
    <t>Sr LT EQA</t>
  </si>
  <si>
    <t>Sr MO DR TB Centre</t>
  </si>
  <si>
    <t>MO Medical College</t>
  </si>
  <si>
    <t>MO DTC</t>
  </si>
  <si>
    <t>Counsellor for DR-TB Centre</t>
  </si>
  <si>
    <t xml:space="preserve">TB HV </t>
  </si>
  <si>
    <t>TB HV Medical College</t>
  </si>
  <si>
    <t>TrueNat Chips</t>
  </si>
  <si>
    <t>Lab materials for state (STDC/IRL, State C&amp;DST Lab)</t>
  </si>
  <si>
    <t>CBNAAT Cartridges</t>
  </si>
  <si>
    <t>Lab Materials for Districts (DMCs)</t>
  </si>
  <si>
    <t>Lab Materials for Districts (C&amp;DST lab)</t>
  </si>
  <si>
    <t xml:space="preserve">Innovation/ any other </t>
  </si>
  <si>
    <t>NIKSHAY Operator STC</t>
  </si>
  <si>
    <t>NIKSHAY Operator IRL</t>
  </si>
  <si>
    <t>NIKSHAY Operator C &amp;DST Lab</t>
  </si>
  <si>
    <t>NIKSHAY Operator STF</t>
  </si>
  <si>
    <t>NIKSHAY Operator</t>
  </si>
  <si>
    <t>ZTF / STF / MC faculty Travel for meeting or visits</t>
  </si>
  <si>
    <t>Diagnosis of LTBI</t>
  </si>
  <si>
    <t>Treatment of LTBI</t>
  </si>
  <si>
    <t>NPY for TB patients notified from public sector</t>
  </si>
  <si>
    <t>NPY for TB patients notified from private sector</t>
  </si>
  <si>
    <t>NPY for Drug Resistant TB patients</t>
  </si>
  <si>
    <t>No. of persons to be tested</t>
  </si>
  <si>
    <t>No. of persons to be treated</t>
  </si>
  <si>
    <t>No. of TB patients notified</t>
  </si>
  <si>
    <t>No. of DR-TB patients notified</t>
  </si>
  <si>
    <t>Screening and Referral linkages</t>
  </si>
  <si>
    <t>No. of persons to be screened / tested</t>
  </si>
  <si>
    <t>No. of persons on LTBI treatment</t>
  </si>
  <si>
    <t>No. of TB patients (incl. INH res. TB) on treatment</t>
  </si>
  <si>
    <t>No. of MDR/RR-TB patients on treatment</t>
  </si>
  <si>
    <t>No. of TB patients diagnosed from informant referral</t>
  </si>
  <si>
    <t>No. of TB / DR-TB patients</t>
  </si>
  <si>
    <t>No. of TB patients taking medicine from Chemist</t>
  </si>
  <si>
    <t>Incentive for Chemist for free drug dispensation</t>
  </si>
  <si>
    <t>No. of posts sanctioned 2019-20</t>
  </si>
  <si>
    <t>Budget 2019-20</t>
  </si>
  <si>
    <t>Expenditure (as on Dec'19)</t>
  </si>
  <si>
    <t>Committed unspent  balance (as on ______)</t>
  </si>
  <si>
    <t>Initial Establishment / Refurbishment / Upgradation</t>
  </si>
  <si>
    <t>Maintenance</t>
  </si>
  <si>
    <t>No. of Centres</t>
  </si>
  <si>
    <t>No. of Stores</t>
  </si>
  <si>
    <t>No. of Laboratories</t>
  </si>
  <si>
    <t>No. of Equipment</t>
  </si>
  <si>
    <t>No. of Kits / Qty of consumables</t>
  </si>
  <si>
    <t>No. of cartridges</t>
  </si>
  <si>
    <t>No. of chips</t>
  </si>
  <si>
    <t>No. of tablets</t>
  </si>
  <si>
    <t>No. of supplies</t>
  </si>
  <si>
    <t>No. of vehicles</t>
  </si>
  <si>
    <t>No. of boxes</t>
  </si>
  <si>
    <t>No. of sleeves</t>
  </si>
  <si>
    <t>No. of patients</t>
  </si>
  <si>
    <t>No. of presumptive patients</t>
  </si>
  <si>
    <t>No. of samples / patients</t>
  </si>
  <si>
    <t xml:space="preserve">Physical Achievement (or Numbers present / No. of posts in place) as on Dec'19 </t>
  </si>
  <si>
    <t xml:space="preserve">Unit Cost / Avg. Unit Cost / Avg. Salaries 
(Rs)  </t>
  </si>
  <si>
    <t>No. of Units (Quantity/ Target / Staff)</t>
  </si>
  <si>
    <t>No. of batches</t>
  </si>
  <si>
    <t>No. of event</t>
  </si>
  <si>
    <t>No. of CME</t>
  </si>
  <si>
    <t>No. of thesis</t>
  </si>
  <si>
    <t>No. of OR</t>
  </si>
  <si>
    <t>No. of districts</t>
  </si>
  <si>
    <t>No. of activity</t>
  </si>
  <si>
    <t>No. of printing materials</t>
  </si>
  <si>
    <t>No. of meetings</t>
  </si>
  <si>
    <t>No. of workshops</t>
  </si>
  <si>
    <t>No. of person visits</t>
  </si>
  <si>
    <t>No. of materials</t>
  </si>
  <si>
    <t>Monthly charges</t>
  </si>
  <si>
    <t>No. of staff filled in (as on Dec'19)</t>
  </si>
  <si>
    <t>No. of new posts proposed</t>
  </si>
  <si>
    <t>No. of Months for which salary of new staff proposed</t>
  </si>
  <si>
    <t>No. of Months for which salary of  staff to be filled, proposed</t>
  </si>
  <si>
    <t xml:space="preserve">No. of staff to be filled among vacant posts </t>
  </si>
  <si>
    <t>Proposed Unit salary for exsting  staff</t>
  </si>
  <si>
    <t>Total salary of existing staff</t>
  </si>
  <si>
    <t>Total salary of staff to be filled among vacant posts</t>
  </si>
  <si>
    <t xml:space="preserve">Proposed Unit salary for staff to be filled up among vcanat posts </t>
  </si>
  <si>
    <t>Total salary of new staff</t>
  </si>
  <si>
    <t>No. of new positions proposed in 2020-21</t>
  </si>
  <si>
    <t>No. filled (as on Dec'19)</t>
  </si>
  <si>
    <t>No. of months for proposed staff</t>
  </si>
  <si>
    <t>No. of months for staff to be filled up out of vaccant</t>
  </si>
  <si>
    <t>Proposed unit salary of staff to be filled up</t>
  </si>
  <si>
    <t>Service Delivery - Human Resource - Given Seperately</t>
  </si>
  <si>
    <t>Human Resource - Given seperately</t>
  </si>
  <si>
    <t>3.2.6.1</t>
  </si>
  <si>
    <t>State/District TB Forums</t>
  </si>
  <si>
    <t>3.2.6.2</t>
  </si>
  <si>
    <t>Community engagement activities</t>
  </si>
  <si>
    <t>No. of activities</t>
  </si>
  <si>
    <t>PMDT, TB-comorbidty committee meeting expenditure</t>
  </si>
  <si>
    <t>lumpsum</t>
  </si>
  <si>
    <t>Follow up of persons under LTBI management</t>
  </si>
  <si>
    <t>No. of Household / persons to be screened</t>
  </si>
  <si>
    <t>Incentives for outreach activity for vulnerability mapping may be included here</t>
  </si>
  <si>
    <t>Physical Targets (Quantity planned / Posts Sanctioned) for 2019-20</t>
  </si>
  <si>
    <t>No. of Posts Sanctioned in 2019-20</t>
  </si>
  <si>
    <t>Sr DR-TB/TB HIV Coordinator</t>
  </si>
  <si>
    <t>State Pharmacists cum stroe keeper</t>
  </si>
  <si>
    <t>District Pharmacists</t>
  </si>
  <si>
    <t>Number and % of pediatric TB patients notified (among total)</t>
  </si>
  <si>
    <t>No. of MDR/RR-TB patients intiated on treatment during the period*</t>
  </si>
  <si>
    <t>Total number of TB patients notified</t>
  </si>
  <si>
    <t>Total number of patients notified in public sector</t>
  </si>
  <si>
    <t>Annualized total TB notification rate</t>
  </si>
  <si>
    <t>Annualized  TB case notification  rate (per lakh pop - public sector)</t>
  </si>
  <si>
    <t>Number of TB patients as per current PHI</t>
  </si>
  <si>
    <t>Number and % of TB patients put on treatment</t>
  </si>
  <si>
    <t>Number and % of TB patients with known HIV status during previous 4 quarters</t>
  </si>
  <si>
    <t>Number and % of TB patients with known DST result</t>
  </si>
  <si>
    <t>Treatment Success Rate in DS-TB (public sector)</t>
  </si>
  <si>
    <t>Treatment Success Rate in DS-TB (private sector)</t>
  </si>
  <si>
    <t>Public Sector</t>
  </si>
  <si>
    <t>No. of TrueNat lab</t>
  </si>
  <si>
    <t>No. of CBNAAT Lab</t>
  </si>
  <si>
    <t>Name of Innovation activity</t>
  </si>
  <si>
    <t>Quantum of activity</t>
  </si>
  <si>
    <t>Training on TB comorbidity</t>
  </si>
  <si>
    <t>Training of Community Health Officers</t>
  </si>
  <si>
    <t>TB Harega Desh Jeetega Campaign</t>
  </si>
  <si>
    <t>Punjab</t>
  </si>
  <si>
    <t xml:space="preserve">LT Scheme </t>
  </si>
  <si>
    <t xml:space="preserve">33 lacs </t>
  </si>
  <si>
    <t>Amritsar</t>
  </si>
  <si>
    <t>Barnala</t>
  </si>
  <si>
    <t>Bathinda</t>
  </si>
  <si>
    <t>Faridkot</t>
  </si>
  <si>
    <t>Fatehgarh Sahib</t>
  </si>
  <si>
    <t>Fazilka</t>
  </si>
  <si>
    <t>Ferozepur</t>
  </si>
  <si>
    <t>Gurdaspur</t>
  </si>
  <si>
    <t>Hoshiarpur</t>
  </si>
  <si>
    <t>Jalandhar</t>
  </si>
  <si>
    <t>Kapurthala</t>
  </si>
  <si>
    <t>Ludhiana</t>
  </si>
  <si>
    <t>Mansa</t>
  </si>
  <si>
    <t>Mohali</t>
  </si>
  <si>
    <t>Moga</t>
  </si>
  <si>
    <t>Muktsar</t>
  </si>
  <si>
    <t>Nawanshahr</t>
  </si>
  <si>
    <t>Patiala</t>
  </si>
  <si>
    <t>Pathankot</t>
  </si>
  <si>
    <t>Rupnagar</t>
  </si>
  <si>
    <t>Sangrur</t>
  </si>
  <si>
    <t>Tarn Taran</t>
  </si>
  <si>
    <t xml:space="preserve">Total </t>
  </si>
  <si>
    <t xml:space="preserve">90 lacs </t>
  </si>
  <si>
    <t xml:space="preserve">Magic show </t>
  </si>
  <si>
    <t>Nos. Undertaken(Dec 2019)</t>
  </si>
  <si>
    <t>S.NO</t>
  </si>
  <si>
    <t>Name of the Activity</t>
  </si>
  <si>
    <t>Cost</t>
  </si>
  <si>
    <t xml:space="preserve">IEC Printing </t>
  </si>
  <si>
    <t>State level world TB day(Advertisement and Function Cost)</t>
  </si>
  <si>
    <t xml:space="preserve">Radio Advt. </t>
  </si>
  <si>
    <t xml:space="preserve">Newspaper Advt. </t>
  </si>
  <si>
    <t xml:space="preserve">State Level budget </t>
  </si>
  <si>
    <t>A.C</t>
  </si>
  <si>
    <t>Any Other (AC)</t>
  </si>
  <si>
    <t>State Internal Evaluation @ 1 Lakhs.</t>
  </si>
  <si>
    <t>Any other(helper for DDS)</t>
  </si>
  <si>
    <t>Procurement of Sleeves and Medicine Boxes</t>
  </si>
  <si>
    <t xml:space="preserve">Drug Transportation Charges </t>
  </si>
  <si>
    <t xml:space="preserve">Research &amp; Studies </t>
  </si>
  <si>
    <t>Equipment maintenance/</t>
  </si>
  <si>
    <t xml:space="preserve">TBHV </t>
  </si>
  <si>
    <t>Medical Colleges(others)</t>
  </si>
  <si>
    <t>PPSA</t>
  </si>
  <si>
    <t>Vehicle Maintenance( drugs)</t>
  </si>
  <si>
    <t xml:space="preserve">Additional TB cases notified </t>
  </si>
  <si>
    <t>1 b) ACSM activiites to ensure good output from Active Case Finding</t>
  </si>
  <si>
    <t>More awareness regarding TB</t>
  </si>
  <si>
    <t>1 c) Utilization of Mobile Van during ACF activities</t>
  </si>
  <si>
    <t>PMDT</t>
  </si>
  <si>
    <t xml:space="preserve">Better and accessible services to MDR-TB patients </t>
  </si>
  <si>
    <t>TB notification</t>
  </si>
  <si>
    <t>Increased notificaiton from private sector</t>
  </si>
  <si>
    <t>3 b) Implementation of Schedule H1 and notification from Chemist.</t>
  </si>
  <si>
    <t>Ensuring payment of incentive through DBT to the eligible.</t>
  </si>
  <si>
    <t xml:space="preserve">Better outcome of MDR-TB patients </t>
  </si>
  <si>
    <r>
      <t xml:space="preserve"> </t>
    </r>
    <r>
      <rPr>
        <b/>
        <sz val="8"/>
        <color indexed="8"/>
        <rFont val="Tahoma"/>
        <family val="2"/>
      </rPr>
      <t>Priority areas must be genuine, focused  and activities planned  to achve those must be executable.</t>
    </r>
  </si>
  <si>
    <t>Fatehgarh Shib</t>
  </si>
  <si>
    <t>Proper utilization  of  CBNAAT machine</t>
  </si>
  <si>
    <t>Proper utilization and work distribution of  2 CBNAAT machines</t>
  </si>
  <si>
    <t xml:space="preserve">to Increase private TB notificaiton </t>
  </si>
  <si>
    <t>NA</t>
  </si>
  <si>
    <t>Firozpur</t>
  </si>
  <si>
    <t>Yes</t>
  </si>
  <si>
    <t>(Rs.)</t>
  </si>
  <si>
    <t>3 a) Ensuring TB notification from private practitioner by adopting PPSA model</t>
  </si>
  <si>
    <t>3 c) Ensuring payment for sputum transportation</t>
  </si>
  <si>
    <t>Training on Partnership guidelines/PPM</t>
  </si>
  <si>
    <t xml:space="preserve">Training on Pediatric TB </t>
  </si>
  <si>
    <t>Training on sample collection for non-Sputum samples</t>
  </si>
  <si>
    <t xml:space="preserve">District Level Training </t>
  </si>
  <si>
    <t>Medical officer TOG &amp; RPMDT</t>
  </si>
  <si>
    <t>Training of Pediatric TB</t>
  </si>
  <si>
    <t>Training of  TB comorbidity</t>
  </si>
  <si>
    <t xml:space="preserve">Training of TB Champions </t>
  </si>
  <si>
    <t>Re-orientation Nikshay Aushadhi</t>
  </si>
  <si>
    <t>Pharmacist at District Level</t>
  </si>
  <si>
    <t>STS at District Level</t>
  </si>
  <si>
    <t xml:space="preserve">Re-orientation Nikshay </t>
  </si>
  <si>
    <t>Private/ NGO</t>
  </si>
  <si>
    <t>39 (5%)</t>
  </si>
  <si>
    <t xml:space="preserve">Remarks </t>
  </si>
  <si>
    <t>Treatment Supporter Honorarium (Rs 1000) including Needle Prick charge</t>
  </si>
  <si>
    <t>Service Delivery - Facility Based</t>
  </si>
  <si>
    <t xml:space="preserve"> </t>
  </si>
  <si>
    <t>`</t>
  </si>
  <si>
    <t>LTBI</t>
  </si>
  <si>
    <t>Cost of Each IGRA Test including collection charges</t>
  </si>
  <si>
    <t>Total Cost</t>
  </si>
  <si>
    <t>Expected no. patients who will have LTBI</t>
  </si>
  <si>
    <t>No. of Adult patients who will have LTBI</t>
  </si>
  <si>
    <t>No. of Childrenwho will have LTBI</t>
  </si>
  <si>
    <t>Cost of treating Audlt LTBI</t>
  </si>
  <si>
    <t>Cost of treating Children LTBI</t>
  </si>
  <si>
    <t>Dialysis Patients</t>
  </si>
  <si>
    <t>Contacts of Pul TB Patients of TU Mamdot District Ferozpur</t>
  </si>
  <si>
    <t>Contacts of Pul TB Patients of TU Dhudika District Moga</t>
  </si>
  <si>
    <t>Total Treating cost</t>
  </si>
  <si>
    <t>Total LTBI  Patients</t>
  </si>
  <si>
    <t>Total Testing Cost</t>
  </si>
  <si>
    <t>Total Treating Cost</t>
  </si>
  <si>
    <t>Total cost of Managing LTBI</t>
  </si>
  <si>
    <t>Unit Cost</t>
  </si>
  <si>
    <t>No. Of Persons to be tested</t>
  </si>
  <si>
    <t>Contacts of Pul TB Patients in 3 Govt medical Colleges</t>
  </si>
  <si>
    <t>NTEP Emplouees in the Filed</t>
  </si>
  <si>
    <t>Medical College</t>
  </si>
  <si>
    <t>Vehicle Operation (POL)</t>
  </si>
  <si>
    <t>Vehicle Hiring</t>
  </si>
  <si>
    <t>Otherthan Programme Management</t>
  </si>
  <si>
    <t>Airborne Infection Control</t>
  </si>
  <si>
    <t xml:space="preserve">Distribution of AIC kits to all sputum positive patients. </t>
  </si>
  <si>
    <t xml:space="preserve">Reduction in TB incidence </t>
  </si>
  <si>
    <t xml:space="preserve">Faculty Members, Residents &amp; interns </t>
  </si>
  <si>
    <t>Any other (Sponsorship of plenary session on NTEP in seminars / CME /Workshops)</t>
  </si>
  <si>
    <t>NTEP</t>
  </si>
  <si>
    <t>Honorarium under NTEP</t>
  </si>
  <si>
    <t>Community engagement under NTEP</t>
  </si>
  <si>
    <t>Trainings under NTEP</t>
  </si>
  <si>
    <t>Human resources for NTEP drug store</t>
  </si>
  <si>
    <t>District level supervisory visit by NTEP Supervisory staff</t>
  </si>
  <si>
    <t>Procurement of AIC-Kit containing 1 Spitoon, 500ml 5% Phenol disinfectant &amp; 2 washable cloth masks</t>
  </si>
  <si>
    <t xml:space="preserve">Active Case Finding (1 month campaign) </t>
  </si>
  <si>
    <t>1 a) Cover all districts of Punjab in the Active Case Finding especially targeted population by house to house visits by Team (NTEP staff &amp; ASHA)</t>
  </si>
  <si>
    <t>2 a) training of all NTEP staff in PMDT guidelines</t>
  </si>
  <si>
    <t>2 b) Establishing DDR TB Centre (11)</t>
  </si>
  <si>
    <t>1. Roll Out of Latent TB diagnosis and management</t>
  </si>
  <si>
    <t xml:space="preserve">3 d) Ensuring incentive for TB notification as per guidelines </t>
  </si>
  <si>
    <t>4 d) Real time entry of all records in Nikshay</t>
  </si>
  <si>
    <t>DBT and NPY</t>
  </si>
  <si>
    <t>Nikshay portal</t>
  </si>
  <si>
    <t xml:space="preserve">4 a) Ensuring payment of incentive through DBT for all beneficeries </t>
  </si>
  <si>
    <t xml:space="preserve">4.c NPY incentive for all TB patient on treatment </t>
  </si>
  <si>
    <t>4b) Ensuring travel support to MDR TB suspects and MDR TB patients</t>
  </si>
  <si>
    <t>AIC</t>
  </si>
  <si>
    <t>State TB Cell</t>
  </si>
  <si>
    <t>C&amp;DST Lab 1 (Patiala)</t>
  </si>
  <si>
    <t xml:space="preserve"> C&amp;DST Lab 2 (Faridkot)</t>
  </si>
  <si>
    <t xml:space="preserve">DDRTBC  </t>
  </si>
  <si>
    <t xml:space="preserve">State level training on AIC (VC) </t>
  </si>
  <si>
    <t xml:space="preserve">District level training on AIC (VC) </t>
  </si>
  <si>
    <t xml:space="preserve">DDRTBC </t>
  </si>
  <si>
    <t xml:space="preserve">Training on LTBI Management </t>
  </si>
  <si>
    <t>SDS helper</t>
  </si>
  <si>
    <t>Estimated budget for the 2021-22 for which plan is being submitted (Rs. 90 Lakhs)</t>
  </si>
  <si>
    <t xml:space="preserve">DMC scheme </t>
  </si>
  <si>
    <t xml:space="preserve">1.50 lacs </t>
  </si>
  <si>
    <t xml:space="preserve">Awareness scheme </t>
  </si>
  <si>
    <t xml:space="preserve">wants to recruit 10 new LTs in distrcits. </t>
  </si>
  <si>
    <t xml:space="preserve">8 lacs </t>
  </si>
  <si>
    <t xml:space="preserve">12 Lacs </t>
  </si>
  <si>
    <t>FY
(2020-21)</t>
  </si>
  <si>
    <t xml:space="preserve">Per activity budget </t>
  </si>
  <si>
    <t>25000 per district</t>
  </si>
  <si>
    <t>Folk show</t>
  </si>
  <si>
    <t xml:space="preserve">state </t>
  </si>
  <si>
    <t xml:space="preserve">district </t>
  </si>
  <si>
    <t xml:space="preserve">Distrcit level </t>
  </si>
  <si>
    <t xml:space="preserve">2 Microbiologist@40000X12*2 =960000
43 LTs @12000X12X43=6192000
3 Lab Attendant@10000X12X3=360000 
1 Data Entry Operator@17000X12=204000 (State Level Post)
(Including 15% overhead cost of NGO)
</t>
  </si>
  <si>
    <t>Suggestive cost Rs. 5250 per course for 3HP and Rs. 432 per course for 3HR (+10% wastage)</t>
  </si>
  <si>
    <t xml:space="preserve">Suggestive cost Rs. 1200 per tests of IGRA including the collection charges </t>
  </si>
  <si>
    <t xml:space="preserve">Notification in state 2019 was 43919       Notification in state 2020 = 31761 (as on 7 Dec 2020) - Target 90% achievement  </t>
  </si>
  <si>
    <t xml:space="preserve">Notification in state 2019 was 14166       Notification in state 2020 = 10636  (as on 7 Dec 2020)  Target 90% achievement  </t>
  </si>
  <si>
    <t>All microbiologically confirmed PTB + 20% wastage</t>
  </si>
  <si>
    <t>20% of public notified patients are eligible for incentive</t>
  </si>
  <si>
    <t xml:space="preserve">750000 Households @ 7.50 Per Household for team members. For Supervision, Rs. 150 per day for each staff member. </t>
  </si>
  <si>
    <t xml:space="preserve">Rs. 500 for notification and Rs. 500 when treatment outcome if given. </t>
  </si>
  <si>
    <t>8 new District DRTB Centers to be established</t>
  </si>
  <si>
    <t>One laptop for State TB Cell</t>
  </si>
  <si>
    <t xml:space="preserve">Award money for districts proposed to be certified under Sub national TB free certification as per CTD's guidelines for the initiative. </t>
  </si>
  <si>
    <t>4 types of calender size posters for (2951 HWC, BPHC 118, CHC 152+42 SDH+22 DTC +22DH, 22DRTB centres, +DMC 274 + 8 medical colleges + 10% extra) +DOTS Centres</t>
  </si>
  <si>
    <t>For printing training modules</t>
  </si>
  <si>
    <t>For transporting drugs and cartridges from other state to Punjab, as per instructions from CTD</t>
  </si>
  <si>
    <t>one per quarter</t>
  </si>
  <si>
    <t>two in a year, 8 members</t>
  </si>
  <si>
    <t>For DTC &amp; respective TUs &amp; DMCs for ongoing maintenance</t>
  </si>
  <si>
    <t>For maintenance purposes</t>
  </si>
  <si>
    <t>Replacement of Batteries of CBNAAT Machines and other maintenance work</t>
  </si>
  <si>
    <t>Nos. Undertaken(Dec 2020)</t>
  </si>
  <si>
    <t>Budget proposed for next FY 2021-22</t>
  </si>
  <si>
    <t>FY
(2021-22)</t>
  </si>
  <si>
    <t>10 WP for big dist. Asr, Lud, Pat and Jal. For small dist. 5</t>
  </si>
  <si>
    <t>For big dist. Asr, Lud, Pat and Jal Rs. 37500 and for small dist. Rs. 25000 per dist for mega awareness camp</t>
  </si>
  <si>
    <t>Incentives for community volounteers Undertaking ACF</t>
  </si>
  <si>
    <t>Number of household</t>
  </si>
  <si>
    <t xml:space="preserve">230 supervisory staff @150 per day for 15 days </t>
  </si>
  <si>
    <t>Any other IEC/BCC activities (All components of ACF will be covered here)</t>
  </si>
  <si>
    <t>14.40  Lacs</t>
  </si>
  <si>
    <t>61.92 lacs</t>
  </si>
  <si>
    <t xml:space="preserve">9.60 lacs </t>
  </si>
  <si>
    <t xml:space="preserve">3.60 lacs </t>
  </si>
  <si>
    <t xml:space="preserve">
43 LTs @12000X12X43=6192000
(Including 15% overhead cost of NGO)
</t>
  </si>
  <si>
    <t xml:space="preserve">2.04 lacs </t>
  </si>
  <si>
    <t>Microbiologist IRL (FIND staff)</t>
  </si>
  <si>
    <t>Lab Attendant RL (FIND staff)</t>
  </si>
  <si>
    <t>Data Entry Operator RL (FIND staff)</t>
  </si>
  <si>
    <t>Amount already paid for 2020-21</t>
  </si>
  <si>
    <t xml:space="preserve">Amount to be proposed for 2021-22 </t>
  </si>
  <si>
    <t>1 DMC in NGO @ Rs 1.5 lakhs 
1 activity by Red Cross @ Rs 1.5 lakhs
10 new LTs proposed @ Rs. 14.40  lakhs 
- 17.40 Lacs</t>
  </si>
  <si>
    <t xml:space="preserve">80.16 lacs+ 15% overhead cost (11.57 lacs from point no. 3 to 6) = 91.73 lacs </t>
  </si>
  <si>
    <t xml:space="preserve">106.13 lacs </t>
  </si>
  <si>
    <t xml:space="preserve">342 patients put on shorter regimen in 2020. 26 injections each month for 4 months of IP. </t>
  </si>
  <si>
    <t>1000 per meeting X 4 X per TU for 134 TU's. Under THDJ campaign, one meeting per qaurter to be done by DTO in each TU being led by the TB Survivor.
Rs. 500/- for TB Survivor.
Rs. 500/- Meeting Cost</t>
  </si>
  <si>
    <t>(budget for 3 NDRTBC -separate ). Faridkot has a DDRTBC and NDRTBC as well.</t>
  </si>
  <si>
    <t>Travel cost to Presumptive DR TB or DR TB patients travel to DTC / Collection centre for Culture / DST or molecular test (for diagnosis or for follow up)</t>
  </si>
  <si>
    <t xml:space="preserve">70% patients will be on All oral longer regimen and might need to go NDRTB centre and will be given 600 Rs, 30% usually on shorter regimen to be given 300 Rs. </t>
  </si>
  <si>
    <t>Sample transportation (for diagnosis or follow up of drug resistant TB patients)</t>
  </si>
  <si>
    <t>2020-21</t>
  </si>
  <si>
    <t>Utilised till Nov,2020
(Rs. In Lakh)</t>
  </si>
  <si>
    <t>Diagonosis and management under Latent TB Infection Management</t>
  </si>
  <si>
    <t>3 a)</t>
  </si>
  <si>
    <t xml:space="preserve">Sreening ,referal linkages and follow-up under Latent TB infection Management </t>
  </si>
  <si>
    <t>3 b)</t>
  </si>
  <si>
    <t>TB Patient Nutritional Support and Nikshay Poshan Yojana</t>
  </si>
  <si>
    <t>3 c)</t>
  </si>
  <si>
    <t>Incentive for community Volunteers undertaking ACF</t>
  </si>
  <si>
    <t>3 d)</t>
  </si>
  <si>
    <t>10 a)</t>
  </si>
  <si>
    <t xml:space="preserve">Research for Medical college </t>
  </si>
  <si>
    <t>Hr (State and district level)</t>
  </si>
  <si>
    <t>Research &amp; Studies and consultancy</t>
  </si>
  <si>
    <t>National Tuberculosis Elimination Programme</t>
  </si>
  <si>
    <t>Name of the State: Punjab</t>
  </si>
  <si>
    <t>RNTCP performance indicators: (01-10-2019 to 30-09-2020)</t>
  </si>
  <si>
    <t>399 (8%)</t>
  </si>
  <si>
    <t>4753 (89%)</t>
  </si>
  <si>
    <t>5259 (99%)</t>
  </si>
  <si>
    <t>2954 (56%)</t>
  </si>
  <si>
    <t>36 (6%)</t>
  </si>
  <si>
    <t>589 (97%)</t>
  </si>
  <si>
    <t>602 (100%)</t>
  </si>
  <si>
    <t>419 (69%)</t>
  </si>
  <si>
    <t>138 (5%)</t>
  </si>
  <si>
    <t>2538 (93%)</t>
  </si>
  <si>
    <t>2684 (99%)</t>
  </si>
  <si>
    <t>1541 (57%)</t>
  </si>
  <si>
    <t>60 (5%)</t>
  </si>
  <si>
    <t>1148 (97%)</t>
  </si>
  <si>
    <t>1183 (100%)</t>
  </si>
  <si>
    <t>908 (77%)</t>
  </si>
  <si>
    <t>693 (96%)</t>
  </si>
  <si>
    <t>717 (99%)</t>
  </si>
  <si>
    <t>520 (72%)</t>
  </si>
  <si>
    <t>80 (5%)</t>
  </si>
  <si>
    <t>1586 (91%)</t>
  </si>
  <si>
    <t>1737 (100%)</t>
  </si>
  <si>
    <t>1080 (62%)</t>
  </si>
  <si>
    <t>71 (5%)</t>
  </si>
  <si>
    <t>1328 (96%)</t>
  </si>
  <si>
    <t>1382 (100%)</t>
  </si>
  <si>
    <t>1081 (78%)</t>
  </si>
  <si>
    <t>69 (4%)</t>
  </si>
  <si>
    <t>1797 (94%)</t>
  </si>
  <si>
    <t>1906 (100%)</t>
  </si>
  <si>
    <t>1325 (69%)</t>
  </si>
  <si>
    <t>73 (3%)</t>
  </si>
  <si>
    <t>2064 (99%)</t>
  </si>
  <si>
    <t>2080 (99%)</t>
  </si>
  <si>
    <t>1574 (75%)</t>
  </si>
  <si>
    <t>321 (7%)</t>
  </si>
  <si>
    <t>4757 (96%)</t>
  </si>
  <si>
    <t>4918 (100%)</t>
  </si>
  <si>
    <t>2397 (49%)</t>
  </si>
  <si>
    <t>53 (7%)</t>
  </si>
  <si>
    <t>716 (94%)</t>
  </si>
  <si>
    <t>764 (100%)</t>
  </si>
  <si>
    <t>383 (50%)</t>
  </si>
  <si>
    <t>1041 (9%)</t>
  </si>
  <si>
    <t>11445 (97%)</t>
  </si>
  <si>
    <t>11787 (100%)</t>
  </si>
  <si>
    <t>5256 (44%)</t>
  </si>
  <si>
    <t>34 (4%)</t>
  </si>
  <si>
    <t>885 (99%)</t>
  </si>
  <si>
    <t>897 (100%)</t>
  </si>
  <si>
    <t>661 (74%)</t>
  </si>
  <si>
    <t>50 (4%)</t>
  </si>
  <si>
    <t>1142 (96%)</t>
  </si>
  <si>
    <t>1189 (100%)</t>
  </si>
  <si>
    <t>955 (80%)</t>
  </si>
  <si>
    <t>154 (6%)</t>
  </si>
  <si>
    <t>2226 (87%)</t>
  </si>
  <si>
    <t>2554 (100%)</t>
  </si>
  <si>
    <t>1771 (69%)</t>
  </si>
  <si>
    <t>1463 (97%)</t>
  </si>
  <si>
    <t>1501 (100%)</t>
  </si>
  <si>
    <t>1000 (66%)</t>
  </si>
  <si>
    <t>24 (4%)</t>
  </si>
  <si>
    <t>553 (93%)</t>
  </si>
  <si>
    <t>594 (99%)</t>
  </si>
  <si>
    <t>412 (69%)</t>
  </si>
  <si>
    <t>739 (92%)</t>
  </si>
  <si>
    <t>806 (100%)</t>
  </si>
  <si>
    <t>544 (67%)</t>
  </si>
  <si>
    <t>195 (6%)</t>
  </si>
  <si>
    <t>2966 (91%)</t>
  </si>
  <si>
    <t>3238 (100%)</t>
  </si>
  <si>
    <t>1689 (52%)</t>
  </si>
  <si>
    <t>30 (3%)</t>
  </si>
  <si>
    <t>837 (97%)</t>
  </si>
  <si>
    <t>865 (100%)</t>
  </si>
  <si>
    <t>610 (71%)</t>
  </si>
  <si>
    <t>97 (4%)</t>
  </si>
  <si>
    <t>2026 (93%)</t>
  </si>
  <si>
    <t>2178 (100%)</t>
  </si>
  <si>
    <t>1680 (77%)</t>
  </si>
  <si>
    <t>53 (5%)</t>
  </si>
  <si>
    <t>1086 (97%)</t>
  </si>
  <si>
    <t>1120 (100%)</t>
  </si>
  <si>
    <t>997 (89%)</t>
  </si>
  <si>
    <t>3122 (6%)</t>
  </si>
  <si>
    <t>47337 (94%)</t>
  </si>
  <si>
    <t>49961 (100%)</t>
  </si>
  <si>
    <t>29757 (59%)</t>
  </si>
  <si>
    <t xml:space="preserve">1000 INR on completion/outcome (only cured &amp;completed) of treatment to supporter per patient. Keeping COVID in mind, plan to attach at least 40% patients with TSs so that hospital visits can be minimized. </t>
  </si>
  <si>
    <t>5000 INR on conversion/completion/outcome (only cured &amp;completed) of treatment to supporter per patient. Keeping COVID in mind, plan to attach at least 40% patients with TSs so that hospital visits can be minimized.</t>
  </si>
  <si>
    <t>1 Meetings per District for 22 Districts @ 5000/- and 1 Meetings at state @ 10000/- including Rs. 500 for TB survivor to attend the meetings at both state and district. The other meeting at state and district shall be virtual. (two meetings in a year as per guidelines)</t>
  </si>
  <si>
    <t>6 computers for districts against condemnation</t>
  </si>
  <si>
    <t>for PMDT Drug Stores</t>
  </si>
  <si>
    <t>AMC calculated at 10% of cost</t>
  </si>
  <si>
    <t>AMC of 240 Binocular Microscopes @ Rs. 3500.00 per Microscope</t>
  </si>
  <si>
    <t>AMC of 45 LED Microscopes @ Rs. 7000.00 per Microscope</t>
  </si>
  <si>
    <t xml:space="preserve">For 12 months </t>
  </si>
  <si>
    <t>1 District Faridkot  for 12 months</t>
  </si>
  <si>
    <t xml:space="preserve">20000 INR per DMC for 12 months </t>
  </si>
  <si>
    <t xml:space="preserve">Around 35% Presumptive DRTB patients will need to be paid this amount. Smear negative patients who come for CBNAAT testing will also be paid. The others might be EP cases, paediatric cases and might not have sample. </t>
  </si>
  <si>
    <t xml:space="preserve">All FUPs of H mono Poly regimen (5 FUP visits), shorter 94 FUPs) and AOL regimen (8 FUPs). </t>
  </si>
  <si>
    <t>Virtual trainings will be conducted in the first half of 2021.</t>
  </si>
  <si>
    <t>PPSA in 2 Districts (Amritsar, Patiala)</t>
  </si>
  <si>
    <t xml:space="preserve">Other two meetings shall be done on virtual platform. </t>
  </si>
  <si>
    <t xml:space="preserve">1 Meetings per District for 22 Districts @ 5000/- and 1 Meetings at state @ 10000/-. The other meeting will be done on virtual platform. </t>
  </si>
  <si>
    <t>RNTCP PIP Abstract 2021-22</t>
  </si>
</sst>
</file>

<file path=xl/styles.xml><?xml version="1.0" encoding="utf-8"?>
<styleSheet xmlns="http://schemas.openxmlformats.org/spreadsheetml/2006/main">
  <fonts count="58">
    <font>
      <sz val="11"/>
      <color theme="1"/>
      <name val="Calibri"/>
      <family val="2"/>
      <scheme val="minor"/>
    </font>
    <font>
      <sz val="11"/>
      <color theme="1"/>
      <name val="Calibri"/>
      <family val="2"/>
      <scheme val="minor"/>
    </font>
    <font>
      <b/>
      <sz val="11"/>
      <color rgb="FFFA7D00"/>
      <name val="Calibri"/>
      <family val="2"/>
      <scheme val="minor"/>
    </font>
    <font>
      <b/>
      <sz val="11"/>
      <color theme="1"/>
      <name val="Calibri"/>
      <family val="2"/>
      <scheme val="minor"/>
    </font>
    <font>
      <b/>
      <sz val="9"/>
      <color theme="0"/>
      <name val="Verdana"/>
      <family val="2"/>
    </font>
    <font>
      <sz val="9"/>
      <name val="Verdana"/>
      <family val="2"/>
    </font>
    <font>
      <sz val="9"/>
      <color theme="1"/>
      <name val="Verdana"/>
      <family val="2"/>
    </font>
    <font>
      <sz val="10"/>
      <name val="Arial"/>
      <family val="2"/>
    </font>
    <font>
      <sz val="11"/>
      <color rgb="FF000000"/>
      <name val="Calibri"/>
      <family val="2"/>
    </font>
    <font>
      <sz val="10"/>
      <color theme="1"/>
      <name val="Times New Roman"/>
      <family val="1"/>
    </font>
    <font>
      <b/>
      <sz val="11"/>
      <color rgb="FF000000"/>
      <name val="Calibri"/>
      <family val="2"/>
    </font>
    <font>
      <b/>
      <sz val="18"/>
      <color theme="1"/>
      <name val="Calibri"/>
      <family val="2"/>
      <scheme val="minor"/>
    </font>
    <font>
      <b/>
      <sz val="12"/>
      <color theme="1"/>
      <name val="Calibri"/>
      <family val="2"/>
      <scheme val="minor"/>
    </font>
    <font>
      <sz val="12"/>
      <color theme="1"/>
      <name val="Calibri"/>
      <family val="2"/>
      <scheme val="minor"/>
    </font>
    <font>
      <b/>
      <i/>
      <sz val="12"/>
      <color theme="1"/>
      <name val="Calibri"/>
      <family val="2"/>
      <scheme val="minor"/>
    </font>
    <font>
      <b/>
      <i/>
      <u/>
      <sz val="12"/>
      <name val="Times New Roman"/>
      <family val="1"/>
    </font>
    <font>
      <b/>
      <sz val="16"/>
      <color theme="1"/>
      <name val="Calibri"/>
      <family val="2"/>
      <scheme val="minor"/>
    </font>
    <font>
      <sz val="10"/>
      <color theme="1"/>
      <name val="Arial"/>
      <family val="2"/>
    </font>
    <font>
      <b/>
      <sz val="10"/>
      <color theme="1"/>
      <name val="Arial"/>
      <family val="2"/>
    </font>
    <font>
      <b/>
      <sz val="12"/>
      <name val="Calibri"/>
      <family val="2"/>
      <scheme val="minor"/>
    </font>
    <font>
      <b/>
      <sz val="10"/>
      <color theme="1"/>
      <name val="Calibri"/>
      <family val="2"/>
      <scheme val="minor"/>
    </font>
    <font>
      <sz val="10"/>
      <color theme="1"/>
      <name val="Calibri"/>
      <family val="2"/>
      <scheme val="minor"/>
    </font>
    <font>
      <b/>
      <sz val="10"/>
      <name val="Arial"/>
      <family val="2"/>
    </font>
    <font>
      <b/>
      <sz val="14"/>
      <color rgb="FF000000"/>
      <name val="Calibri"/>
      <family val="2"/>
    </font>
    <font>
      <sz val="11"/>
      <name val="Calibri"/>
      <family val="2"/>
      <scheme val="minor"/>
    </font>
    <font>
      <b/>
      <sz val="10"/>
      <color indexed="8"/>
      <name val="Arial"/>
      <family val="2"/>
    </font>
    <font>
      <sz val="10"/>
      <color indexed="8"/>
      <name val="Arial"/>
      <family val="2"/>
    </font>
    <font>
      <sz val="14"/>
      <color theme="1"/>
      <name val="Calibri"/>
      <family val="2"/>
      <scheme val="minor"/>
    </font>
    <font>
      <b/>
      <sz val="12"/>
      <color indexed="8"/>
      <name val="Calibri"/>
      <family val="2"/>
    </font>
    <font>
      <sz val="11"/>
      <color rgb="FF9C0006"/>
      <name val="Calibri"/>
      <family val="2"/>
      <scheme val="minor"/>
    </font>
    <font>
      <sz val="10"/>
      <name val="Verdana"/>
      <family val="2"/>
    </font>
    <font>
      <sz val="10"/>
      <color theme="1"/>
      <name val="Verdana"/>
      <family val="2"/>
    </font>
    <font>
      <b/>
      <sz val="9"/>
      <color theme="1"/>
      <name val="Verdana"/>
      <family val="2"/>
    </font>
    <font>
      <b/>
      <sz val="10"/>
      <color theme="0"/>
      <name val="Verdana"/>
      <family val="2"/>
    </font>
    <font>
      <b/>
      <sz val="11"/>
      <color indexed="8"/>
      <name val="Calibri"/>
      <family val="2"/>
    </font>
    <font>
      <b/>
      <sz val="13"/>
      <color indexed="8"/>
      <name val="Arial"/>
      <family val="2"/>
    </font>
    <font>
      <b/>
      <sz val="12"/>
      <color indexed="9"/>
      <name val="Times New Roman"/>
      <family val="1"/>
    </font>
    <font>
      <sz val="12"/>
      <color indexed="8"/>
      <name val="Times New Roman"/>
      <family val="1"/>
    </font>
    <font>
      <b/>
      <sz val="14"/>
      <color indexed="8"/>
      <name val="Tahoma"/>
      <family val="2"/>
    </font>
    <font>
      <b/>
      <sz val="8"/>
      <color indexed="8"/>
      <name val="Tahoma"/>
      <family val="2"/>
    </font>
    <font>
      <b/>
      <i/>
      <u/>
      <sz val="12"/>
      <color indexed="8"/>
      <name val="Times New Roman"/>
      <family val="1"/>
    </font>
    <font>
      <i/>
      <sz val="11"/>
      <color indexed="8"/>
      <name val="Times New Roman"/>
      <family val="1"/>
    </font>
    <font>
      <sz val="8"/>
      <color indexed="8"/>
      <name val="Tahoma"/>
      <family val="2"/>
    </font>
    <font>
      <b/>
      <sz val="11"/>
      <name val="Calibri"/>
      <family val="2"/>
      <scheme val="minor"/>
    </font>
    <font>
      <b/>
      <sz val="10"/>
      <name val="Calibri"/>
      <family val="2"/>
      <scheme val="minor"/>
    </font>
    <font>
      <sz val="10"/>
      <name val="Calibri"/>
      <family val="2"/>
      <scheme val="minor"/>
    </font>
    <font>
      <b/>
      <sz val="18"/>
      <name val="Calibri"/>
      <family val="2"/>
      <scheme val="minor"/>
    </font>
    <font>
      <b/>
      <sz val="22"/>
      <color theme="1"/>
      <name val="Calibri"/>
      <family val="2"/>
      <scheme val="minor"/>
    </font>
    <font>
      <sz val="18"/>
      <name val="Calibri"/>
      <family val="2"/>
      <scheme val="minor"/>
    </font>
    <font>
      <sz val="11"/>
      <color indexed="8"/>
      <name val="Arial"/>
      <family val="2"/>
    </font>
    <font>
      <sz val="14"/>
      <color rgb="FF000000"/>
      <name val="Calibri"/>
      <family val="2"/>
    </font>
    <font>
      <b/>
      <sz val="14"/>
      <name val="Calibri"/>
      <family val="2"/>
      <scheme val="minor"/>
    </font>
    <font>
      <sz val="14"/>
      <name val="Calibri"/>
      <family val="2"/>
      <scheme val="minor"/>
    </font>
    <font>
      <sz val="12"/>
      <name val="Calibri"/>
      <family val="2"/>
      <scheme val="minor"/>
    </font>
    <font>
      <u/>
      <sz val="11"/>
      <color theme="10"/>
      <name val="Calibri"/>
      <family val="2"/>
    </font>
    <font>
      <sz val="12"/>
      <color rgb="FFFF0000"/>
      <name val="Calibri"/>
      <family val="2"/>
      <scheme val="minor"/>
    </font>
    <font>
      <b/>
      <sz val="12"/>
      <name val="Times New Roman"/>
      <family val="1"/>
    </font>
    <font>
      <b/>
      <sz val="12"/>
      <name val="Tahoma"/>
      <family val="2"/>
    </font>
  </fonts>
  <fills count="17">
    <fill>
      <patternFill patternType="none"/>
    </fill>
    <fill>
      <patternFill patternType="gray125"/>
    </fill>
    <fill>
      <patternFill patternType="solid">
        <fgColor rgb="FFF2F2F2"/>
      </patternFill>
    </fill>
    <fill>
      <patternFill patternType="solid">
        <fgColor rgb="FF002060"/>
        <bgColor indexed="64"/>
      </patternFill>
    </fill>
    <fill>
      <patternFill patternType="solid">
        <fgColor rgb="FF92D050"/>
        <bgColor indexed="64"/>
      </patternFill>
    </fill>
    <fill>
      <patternFill patternType="solid">
        <fgColor rgb="FFFFFF00"/>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bgColor indexed="64"/>
      </patternFill>
    </fill>
    <fill>
      <patternFill patternType="solid">
        <fgColor theme="2" tint="-9.9978637043366805E-2"/>
        <bgColor indexed="64"/>
      </patternFill>
    </fill>
    <fill>
      <patternFill patternType="solid">
        <fgColor rgb="FFFFC7CE"/>
      </patternFill>
    </fill>
    <fill>
      <patternFill patternType="solid">
        <fgColor theme="9" tint="-0.249977111117893"/>
        <bgColor indexed="64"/>
      </patternFill>
    </fill>
    <fill>
      <patternFill patternType="solid">
        <fgColor indexed="62"/>
        <bgColor indexed="64"/>
      </patternFill>
    </fill>
    <fill>
      <patternFill patternType="solid">
        <fgColor theme="0" tint="-4.9989318521683403E-2"/>
        <bgColor indexed="64"/>
      </patternFill>
    </fill>
    <fill>
      <patternFill patternType="solid">
        <fgColor rgb="FF00B050"/>
        <bgColor indexed="64"/>
      </patternFill>
    </fill>
    <fill>
      <patternFill patternType="solid">
        <fgColor theme="9" tint="0.39997558519241921"/>
        <bgColor indexed="64"/>
      </patternFill>
    </fill>
    <fill>
      <patternFill patternType="solid">
        <fgColor rgb="FFFF0000"/>
        <bgColor indexed="64"/>
      </patternFill>
    </fill>
  </fills>
  <borders count="55">
    <border>
      <left/>
      <right/>
      <top/>
      <bottom/>
      <diagonal/>
    </border>
    <border>
      <left style="thin">
        <color rgb="FF7F7F7F"/>
      </left>
      <right style="thin">
        <color rgb="FF7F7F7F"/>
      </right>
      <top style="thin">
        <color rgb="FF7F7F7F"/>
      </top>
      <bottom style="thin">
        <color rgb="FF7F7F7F"/>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style="thin">
        <color indexed="64"/>
      </left>
      <right/>
      <top style="medium">
        <color indexed="64"/>
      </top>
      <bottom style="thin">
        <color indexed="64"/>
      </bottom>
      <diagonal/>
    </border>
    <border>
      <left/>
      <right style="medium">
        <color indexed="64"/>
      </right>
      <top/>
      <bottom style="medium">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medium">
        <color indexed="8"/>
      </left>
      <right style="medium">
        <color indexed="8"/>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style="medium">
        <color indexed="8"/>
      </top>
      <bottom/>
      <diagonal/>
    </border>
    <border>
      <left/>
      <right style="medium">
        <color indexed="8"/>
      </right>
      <top/>
      <bottom style="medium">
        <color indexed="8"/>
      </bottom>
      <diagonal/>
    </border>
    <border>
      <left style="medium">
        <color indexed="8"/>
      </left>
      <right style="medium">
        <color indexed="8"/>
      </right>
      <top/>
      <bottom/>
      <diagonal/>
    </border>
    <border>
      <left style="medium">
        <color indexed="8"/>
      </left>
      <right style="medium">
        <color indexed="8"/>
      </right>
      <top/>
      <bottom style="medium">
        <color indexed="8"/>
      </bottom>
      <diagonal/>
    </border>
    <border>
      <left style="medium">
        <color indexed="64"/>
      </left>
      <right style="medium">
        <color indexed="8"/>
      </right>
      <top style="medium">
        <color indexed="64"/>
      </top>
      <bottom/>
      <diagonal/>
    </border>
    <border>
      <left style="medium">
        <color indexed="8"/>
      </left>
      <right style="medium">
        <color indexed="64"/>
      </right>
      <top style="medium">
        <color indexed="64"/>
      </top>
      <bottom/>
      <diagonal/>
    </border>
    <border>
      <left/>
      <right style="medium">
        <color indexed="8"/>
      </right>
      <top style="medium">
        <color indexed="8"/>
      </top>
      <bottom/>
      <diagonal/>
    </border>
    <border>
      <left style="medium">
        <color indexed="64"/>
      </left>
      <right style="medium">
        <color indexed="8"/>
      </right>
      <top/>
      <bottom/>
      <diagonal/>
    </border>
    <border>
      <left style="medium">
        <color indexed="8"/>
      </left>
      <right style="medium">
        <color indexed="64"/>
      </right>
      <top/>
      <bottom/>
      <diagonal/>
    </border>
    <border>
      <left style="medium">
        <color indexed="64"/>
      </left>
      <right style="medium">
        <color indexed="8"/>
      </right>
      <top/>
      <bottom style="medium">
        <color indexed="64"/>
      </bottom>
      <diagonal/>
    </border>
    <border>
      <left style="medium">
        <color indexed="8"/>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8"/>
      </right>
      <top/>
      <bottom/>
      <diagonal/>
    </border>
    <border>
      <left style="medium">
        <color indexed="8"/>
      </left>
      <right style="medium">
        <color indexed="8"/>
      </right>
      <top/>
      <bottom style="medium">
        <color indexed="64"/>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s>
  <cellStyleXfs count="13">
    <xf numFmtId="0" fontId="0" fillId="0" borderId="0"/>
    <xf numFmtId="0" fontId="2" fillId="2" borderId="1" applyNumberFormat="0" applyAlignment="0" applyProtection="0"/>
    <xf numFmtId="0" fontId="1" fillId="0" borderId="0"/>
    <xf numFmtId="0" fontId="1" fillId="0" borderId="0"/>
    <xf numFmtId="0" fontId="1" fillId="0" borderId="0"/>
    <xf numFmtId="0" fontId="7" fillId="0" borderId="0"/>
    <xf numFmtId="0" fontId="29" fillId="10" borderId="0" applyNumberFormat="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54" fillId="0" borderId="0" applyNumberFormat="0" applyFill="0" applyBorder="0" applyAlignment="0" applyProtection="0">
      <alignment vertical="top"/>
      <protection locked="0"/>
    </xf>
  </cellStyleXfs>
  <cellXfs count="548">
    <xf numFmtId="0" fontId="0" fillId="0" borderId="0" xfId="0"/>
    <xf numFmtId="0" fontId="0" fillId="0" borderId="0" xfId="0" applyBorder="1"/>
    <xf numFmtId="0" fontId="9" fillId="0" borderId="0" xfId="0" applyFont="1"/>
    <xf numFmtId="0" fontId="8" fillId="0" borderId="3" xfId="0" applyFont="1" applyBorder="1" applyAlignment="1">
      <alignment vertical="center"/>
    </xf>
    <xf numFmtId="0" fontId="8" fillId="0" borderId="3" xfId="0" applyFont="1" applyBorder="1" applyAlignment="1">
      <alignment vertical="center" wrapText="1"/>
    </xf>
    <xf numFmtId="0" fontId="9" fillId="0" borderId="3" xfId="0" applyFont="1" applyBorder="1"/>
    <xf numFmtId="0" fontId="0" fillId="0" borderId="3" xfId="0" applyBorder="1"/>
    <xf numFmtId="0" fontId="13" fillId="0" borderId="3" xfId="0" applyFont="1" applyBorder="1" applyAlignment="1">
      <alignment horizontal="center" vertical="center"/>
    </xf>
    <xf numFmtId="0" fontId="12" fillId="0" borderId="3" xfId="0" applyFont="1" applyBorder="1" applyAlignment="1">
      <alignment vertical="center"/>
    </xf>
    <xf numFmtId="0" fontId="0" fillId="0" borderId="3" xfId="0" applyBorder="1" applyAlignment="1">
      <alignment horizontal="center" vertical="center"/>
    </xf>
    <xf numFmtId="0" fontId="3" fillId="0" borderId="3" xfId="0" applyFont="1" applyFill="1" applyBorder="1" applyAlignment="1">
      <alignment horizontal="right" vertical="center"/>
    </xf>
    <xf numFmtId="0" fontId="0" fillId="0" borderId="0" xfId="0" applyBorder="1" applyAlignment="1">
      <alignment horizontal="center" vertical="center"/>
    </xf>
    <xf numFmtId="0" fontId="3" fillId="0" borderId="0" xfId="0" applyFont="1" applyFill="1" applyBorder="1" applyAlignment="1">
      <alignment horizontal="right" vertical="center"/>
    </xf>
    <xf numFmtId="0" fontId="14" fillId="0" borderId="0" xfId="0" applyFont="1" applyFill="1" applyBorder="1"/>
    <xf numFmtId="0" fontId="15" fillId="0" borderId="0" xfId="0" applyFont="1" applyAlignment="1">
      <alignment vertical="center"/>
    </xf>
    <xf numFmtId="0" fontId="8" fillId="0" borderId="3" xfId="0" applyFont="1" applyBorder="1" applyAlignment="1">
      <alignment horizontal="center" vertical="center"/>
    </xf>
    <xf numFmtId="0" fontId="3" fillId="0" borderId="3" xfId="0" applyFont="1" applyBorder="1" applyAlignment="1">
      <alignment horizontal="center" vertical="center" wrapText="1"/>
    </xf>
    <xf numFmtId="0" fontId="5" fillId="5" borderId="3" xfId="0" applyFont="1" applyFill="1" applyBorder="1" applyAlignment="1" applyProtection="1">
      <alignment vertical="center" wrapText="1"/>
      <protection locked="0"/>
    </xf>
    <xf numFmtId="0" fontId="18" fillId="0" borderId="22" xfId="0" applyFont="1" applyFill="1" applyBorder="1" applyAlignment="1">
      <alignment vertical="top" wrapText="1"/>
    </xf>
    <xf numFmtId="0" fontId="21" fillId="7" borderId="3" xfId="0" applyFont="1" applyFill="1" applyBorder="1" applyAlignment="1">
      <alignment horizontal="center" vertical="center"/>
    </xf>
    <xf numFmtId="0" fontId="21" fillId="7" borderId="3" xfId="0" applyFont="1" applyFill="1" applyBorder="1" applyAlignment="1">
      <alignment horizontal="center"/>
    </xf>
    <xf numFmtId="0" fontId="7" fillId="0" borderId="22" xfId="0" applyFont="1" applyFill="1" applyBorder="1" applyAlignment="1">
      <alignment vertical="top" wrapText="1"/>
    </xf>
    <xf numFmtId="0" fontId="21" fillId="7" borderId="3" xfId="0" applyFont="1" applyFill="1" applyBorder="1"/>
    <xf numFmtId="0" fontId="17" fillId="0" borderId="22" xfId="0" applyFont="1" applyFill="1" applyBorder="1" applyAlignment="1" applyProtection="1">
      <alignment vertical="top" wrapText="1"/>
      <protection locked="0"/>
    </xf>
    <xf numFmtId="0" fontId="7" fillId="0" borderId="22" xfId="0" applyFont="1" applyFill="1" applyBorder="1" applyAlignment="1" applyProtection="1">
      <alignment vertical="top" wrapText="1"/>
      <protection locked="0"/>
    </xf>
    <xf numFmtId="0" fontId="17" fillId="7" borderId="22" xfId="0" applyFont="1" applyFill="1" applyBorder="1" applyAlignment="1">
      <alignment horizontal="center" vertical="center" wrapText="1"/>
    </xf>
    <xf numFmtId="0" fontId="0" fillId="0" borderId="3" xfId="0" applyBorder="1" applyAlignment="1">
      <alignment horizontal="center" vertical="center" wrapText="1"/>
    </xf>
    <xf numFmtId="0" fontId="0" fillId="0" borderId="3" xfId="0" applyFont="1" applyBorder="1" applyAlignment="1">
      <alignment horizontal="center" vertical="center" wrapText="1"/>
    </xf>
    <xf numFmtId="0" fontId="0" fillId="0" borderId="3" xfId="0" applyBorder="1" applyAlignment="1">
      <alignment horizontal="left" vertical="center" wrapText="1"/>
    </xf>
    <xf numFmtId="0" fontId="0" fillId="0" borderId="3" xfId="0" applyBorder="1" applyAlignment="1">
      <alignment vertical="center" wrapText="1"/>
    </xf>
    <xf numFmtId="2" fontId="0" fillId="0" borderId="15" xfId="0" applyNumberFormat="1" applyBorder="1" applyAlignment="1">
      <alignment horizontal="center" vertical="center" wrapText="1"/>
    </xf>
    <xf numFmtId="0" fontId="3" fillId="0" borderId="3" xfId="0" applyFont="1" applyBorder="1" applyAlignment="1">
      <alignment horizontal="left" vertical="center" wrapText="1"/>
    </xf>
    <xf numFmtId="0" fontId="0" fillId="0" borderId="0" xfId="0" applyAlignment="1">
      <alignment horizontal="center"/>
    </xf>
    <xf numFmtId="0" fontId="0" fillId="0" borderId="3" xfId="0" applyBorder="1" applyAlignment="1">
      <alignment horizontal="center" wrapText="1"/>
    </xf>
    <xf numFmtId="0" fontId="21" fillId="7" borderId="3" xfId="0" applyFont="1" applyFill="1" applyBorder="1" applyAlignment="1">
      <alignment horizontal="center" wrapText="1"/>
    </xf>
    <xf numFmtId="0" fontId="4" fillId="3" borderId="3" xfId="2" applyFont="1" applyFill="1" applyBorder="1" applyAlignment="1" applyProtection="1">
      <alignment horizontal="left" vertical="center" wrapText="1"/>
      <protection locked="0"/>
    </xf>
    <xf numFmtId="0" fontId="4" fillId="3" borderId="3" xfId="2" applyFont="1" applyFill="1" applyBorder="1" applyAlignment="1" applyProtection="1">
      <alignment horizontal="center" vertical="center" wrapText="1"/>
      <protection locked="0"/>
    </xf>
    <xf numFmtId="0" fontId="0" fillId="0" borderId="3" xfId="0" applyBorder="1" applyAlignment="1" applyProtection="1">
      <alignment vertical="center" wrapText="1"/>
      <protection locked="0"/>
    </xf>
    <xf numFmtId="0" fontId="6" fillId="0" borderId="3" xfId="2" applyFont="1" applyBorder="1" applyAlignment="1" applyProtection="1">
      <alignment horizontal="left" vertical="center" wrapText="1"/>
      <protection locked="0"/>
    </xf>
    <xf numFmtId="0" fontId="6" fillId="0" borderId="3" xfId="2" applyFont="1" applyBorder="1" applyAlignment="1" applyProtection="1">
      <alignment vertical="center" wrapText="1"/>
      <protection locked="0"/>
    </xf>
    <xf numFmtId="0" fontId="0" fillId="0" borderId="0" xfId="0" applyAlignment="1">
      <alignment vertical="center" wrapText="1"/>
    </xf>
    <xf numFmtId="0" fontId="0" fillId="4" borderId="3" xfId="0" applyFill="1" applyBorder="1" applyAlignment="1" applyProtection="1">
      <alignment vertical="center" wrapText="1"/>
      <protection locked="0"/>
    </xf>
    <xf numFmtId="0" fontId="3" fillId="4" borderId="3" xfId="0" applyFont="1" applyFill="1" applyBorder="1" applyAlignment="1" applyProtection="1">
      <alignment vertical="center" wrapText="1"/>
      <protection locked="0"/>
    </xf>
    <xf numFmtId="0" fontId="0" fillId="5" borderId="3" xfId="0" applyFill="1" applyBorder="1" applyAlignment="1" applyProtection="1">
      <alignment horizontal="center" vertical="center" wrapText="1"/>
      <protection locked="0"/>
    </xf>
    <xf numFmtId="0" fontId="3" fillId="5" borderId="3" xfId="0" applyFont="1" applyFill="1" applyBorder="1" applyAlignment="1" applyProtection="1">
      <alignment vertical="center" wrapText="1"/>
      <protection locked="0"/>
    </xf>
    <xf numFmtId="0" fontId="0" fillId="5" borderId="3" xfId="0" applyFill="1" applyBorder="1" applyAlignment="1" applyProtection="1">
      <alignment vertical="center" wrapText="1"/>
      <protection locked="0"/>
    </xf>
    <xf numFmtId="0" fontId="0" fillId="0" borderId="3" xfId="0" applyFill="1" applyBorder="1" applyAlignment="1" applyProtection="1">
      <alignment vertical="center" wrapText="1"/>
      <protection locked="0"/>
    </xf>
    <xf numFmtId="0" fontId="0" fillId="0" borderId="3" xfId="0" applyFill="1" applyBorder="1" applyAlignment="1" applyProtection="1">
      <alignment horizontal="center" vertical="center" wrapText="1"/>
      <protection locked="0"/>
    </xf>
    <xf numFmtId="0" fontId="0" fillId="0" borderId="0" xfId="0" applyFill="1" applyAlignment="1">
      <alignment vertical="center" wrapText="1"/>
    </xf>
    <xf numFmtId="0" fontId="8" fillId="0" borderId="0" xfId="0" applyFont="1" applyAlignment="1">
      <alignment horizontal="center" vertical="center"/>
    </xf>
    <xf numFmtId="0" fontId="20" fillId="6" borderId="3" xfId="0" applyFont="1" applyFill="1" applyBorder="1" applyAlignment="1">
      <alignment horizontal="center" vertical="center" wrapText="1"/>
    </xf>
    <xf numFmtId="3" fontId="21" fillId="7" borderId="3" xfId="0" applyNumberFormat="1" applyFont="1" applyFill="1" applyBorder="1" applyAlignment="1">
      <alignment horizontal="center" vertical="center"/>
    </xf>
    <xf numFmtId="0" fontId="11" fillId="0" borderId="8" xfId="0" applyFont="1" applyBorder="1" applyAlignment="1">
      <alignment vertical="center"/>
    </xf>
    <xf numFmtId="0" fontId="12" fillId="0" borderId="3" xfId="0" applyFont="1" applyBorder="1" applyAlignment="1"/>
    <xf numFmtId="0" fontId="12" fillId="0" borderId="13" xfId="0" applyFont="1" applyBorder="1" applyAlignment="1">
      <alignment vertical="center"/>
    </xf>
    <xf numFmtId="0" fontId="12" fillId="0" borderId="14" xfId="0" applyFont="1" applyBorder="1" applyAlignment="1">
      <alignment vertical="center" wrapText="1"/>
    </xf>
    <xf numFmtId="0" fontId="9" fillId="0" borderId="3" xfId="0" applyFont="1" applyBorder="1" applyAlignment="1">
      <alignment vertical="center" wrapText="1"/>
    </xf>
    <xf numFmtId="0" fontId="9" fillId="0" borderId="0" xfId="0" applyFont="1" applyAlignment="1">
      <alignment horizontal="center"/>
    </xf>
    <xf numFmtId="0" fontId="8" fillId="0" borderId="3" xfId="0" applyFont="1" applyBorder="1" applyAlignment="1">
      <alignment horizontal="center" vertical="center" wrapText="1"/>
    </xf>
    <xf numFmtId="0" fontId="9" fillId="0" borderId="3" xfId="0" applyFont="1" applyBorder="1" applyAlignment="1">
      <alignment horizontal="center" vertical="center"/>
    </xf>
    <xf numFmtId="2" fontId="27" fillId="0" borderId="3" xfId="0" applyNumberFormat="1" applyFont="1" applyBorder="1" applyAlignment="1">
      <alignment horizontal="center" vertical="center" wrapText="1"/>
    </xf>
    <xf numFmtId="0" fontId="6" fillId="0" borderId="3" xfId="2" applyFont="1" applyFill="1" applyBorder="1" applyAlignment="1" applyProtection="1">
      <alignment vertical="center" wrapText="1"/>
      <protection locked="0"/>
    </xf>
    <xf numFmtId="0" fontId="0" fillId="0" borderId="3" xfId="0" applyBorder="1" applyAlignment="1">
      <alignment horizontal="left" vertical="top" wrapText="1"/>
    </xf>
    <xf numFmtId="2" fontId="12" fillId="0" borderId="3" xfId="0" applyNumberFormat="1" applyFont="1" applyFill="1" applyBorder="1" applyAlignment="1" applyProtection="1">
      <alignment horizontal="center" vertical="top" wrapText="1"/>
      <protection locked="0"/>
    </xf>
    <xf numFmtId="2" fontId="12" fillId="0" borderId="3" xfId="5" applyNumberFormat="1" applyFont="1" applyFill="1" applyBorder="1" applyAlignment="1">
      <alignment horizontal="center" vertical="top"/>
    </xf>
    <xf numFmtId="0" fontId="12" fillId="0" borderId="3" xfId="0" applyFont="1" applyBorder="1" applyAlignment="1">
      <alignment horizontal="center" vertical="top"/>
    </xf>
    <xf numFmtId="0" fontId="12" fillId="0" borderId="3" xfId="0" applyFont="1" applyFill="1" applyBorder="1" applyAlignment="1">
      <alignment horizontal="center" vertical="top"/>
    </xf>
    <xf numFmtId="2" fontId="12" fillId="0" borderId="3" xfId="0" applyNumberFormat="1" applyFont="1" applyFill="1" applyBorder="1" applyAlignment="1">
      <alignment horizontal="center" vertical="top" wrapText="1"/>
    </xf>
    <xf numFmtId="0" fontId="12" fillId="0" borderId="3" xfId="0" applyFont="1" applyBorder="1" applyAlignment="1">
      <alignment horizontal="center"/>
    </xf>
    <xf numFmtId="4" fontId="21" fillId="7" borderId="3" xfId="0" applyNumberFormat="1" applyFont="1" applyFill="1" applyBorder="1" applyAlignment="1">
      <alignment horizontal="center" vertical="center"/>
    </xf>
    <xf numFmtId="0" fontId="20" fillId="0" borderId="3" xfId="0" applyFont="1" applyBorder="1" applyAlignment="1">
      <alignment horizontal="left" vertical="center" wrapText="1"/>
    </xf>
    <xf numFmtId="0" fontId="21" fillId="0" borderId="3" xfId="0" applyFont="1" applyBorder="1" applyAlignment="1">
      <alignment horizontal="center"/>
    </xf>
    <xf numFmtId="3" fontId="21" fillId="8" borderId="3" xfId="0" applyNumberFormat="1" applyFont="1" applyFill="1" applyBorder="1" applyAlignment="1">
      <alignment horizontal="center" vertical="center"/>
    </xf>
    <xf numFmtId="0" fontId="12" fillId="0" borderId="0" xfId="0" applyFont="1" applyBorder="1" applyAlignment="1">
      <alignment horizontal="left" vertical="center"/>
    </xf>
    <xf numFmtId="0" fontId="12" fillId="0" borderId="0" xfId="0" applyFont="1" applyFill="1" applyBorder="1" applyAlignment="1">
      <alignment horizontal="right" vertical="center"/>
    </xf>
    <xf numFmtId="0" fontId="13" fillId="0" borderId="0" xfId="0" applyFont="1" applyBorder="1"/>
    <xf numFmtId="0" fontId="13" fillId="0" borderId="0" xfId="0" applyFont="1"/>
    <xf numFmtId="0" fontId="0" fillId="0" borderId="0" xfId="0" applyAlignment="1">
      <alignment horizontal="center" vertical="center" wrapText="1"/>
    </xf>
    <xf numFmtId="2" fontId="0" fillId="0" borderId="3" xfId="0" applyNumberFormat="1" applyFill="1" applyBorder="1" applyAlignment="1" applyProtection="1">
      <alignment horizontal="center" vertical="center" wrapText="1"/>
      <protection locked="0"/>
    </xf>
    <xf numFmtId="2" fontId="3" fillId="4" borderId="3" xfId="0" applyNumberFormat="1" applyFont="1" applyFill="1" applyBorder="1" applyAlignment="1" applyProtection="1">
      <alignment horizontal="center" vertical="center" wrapText="1"/>
      <protection locked="0"/>
    </xf>
    <xf numFmtId="0" fontId="3" fillId="4" borderId="15" xfId="0" applyFont="1" applyFill="1" applyBorder="1" applyAlignment="1" applyProtection="1">
      <alignment horizontal="left" vertical="center" wrapText="1"/>
      <protection locked="0"/>
    </xf>
    <xf numFmtId="0" fontId="0" fillId="0" borderId="3" xfId="0" applyBorder="1" applyAlignment="1" applyProtection="1">
      <alignment horizontal="center" vertical="center" wrapText="1"/>
      <protection locked="0"/>
    </xf>
    <xf numFmtId="0" fontId="31" fillId="0" borderId="3" xfId="2" applyFont="1" applyBorder="1" applyAlignment="1">
      <alignment horizontal="left" vertical="center" wrapText="1"/>
    </xf>
    <xf numFmtId="0" fontId="30" fillId="0" borderId="3" xfId="7" applyFont="1" applyBorder="1" applyAlignment="1">
      <alignment horizontal="left" vertical="center" wrapText="1"/>
    </xf>
    <xf numFmtId="0" fontId="31" fillId="0" borderId="3" xfId="7" applyFont="1" applyBorder="1" applyAlignment="1">
      <alignment horizontal="left" vertical="center" wrapText="1"/>
    </xf>
    <xf numFmtId="0" fontId="0" fillId="5" borderId="0" xfId="0" applyFill="1" applyAlignment="1">
      <alignment vertical="center" wrapText="1"/>
    </xf>
    <xf numFmtId="0" fontId="31" fillId="5" borderId="3" xfId="7" applyFont="1" applyFill="1" applyBorder="1" applyAlignment="1">
      <alignment horizontal="left" vertical="center" wrapText="1"/>
    </xf>
    <xf numFmtId="2" fontId="2" fillId="5" borderId="3" xfId="1" applyNumberFormat="1" applyFill="1" applyBorder="1" applyAlignment="1" applyProtection="1">
      <alignment horizontal="center" vertical="center" wrapText="1"/>
      <protection locked="0"/>
    </xf>
    <xf numFmtId="0" fontId="31" fillId="5" borderId="3" xfId="2" applyFont="1" applyFill="1" applyBorder="1" applyAlignment="1">
      <alignment horizontal="left" vertical="center" wrapText="1"/>
    </xf>
    <xf numFmtId="0" fontId="0" fillId="0" borderId="25" xfId="0" applyBorder="1" applyProtection="1">
      <protection locked="0"/>
    </xf>
    <xf numFmtId="0" fontId="5" fillId="5" borderId="3" xfId="0" applyFont="1" applyFill="1" applyBorder="1" applyAlignment="1" applyProtection="1">
      <alignment vertical="center"/>
      <protection locked="0"/>
    </xf>
    <xf numFmtId="0" fontId="5" fillId="5" borderId="4" xfId="0" applyFont="1" applyFill="1" applyBorder="1" applyAlignment="1" applyProtection="1">
      <alignment vertical="center"/>
      <protection locked="0"/>
    </xf>
    <xf numFmtId="0" fontId="0" fillId="0" borderId="0" xfId="0" applyProtection="1">
      <protection locked="0"/>
    </xf>
    <xf numFmtId="0" fontId="0" fillId="0" borderId="0" xfId="0" applyBorder="1" applyProtection="1">
      <protection locked="0"/>
    </xf>
    <xf numFmtId="0" fontId="0" fillId="0" borderId="26" xfId="0" applyBorder="1" applyProtection="1">
      <protection locked="0"/>
    </xf>
    <xf numFmtId="0" fontId="0" fillId="0" borderId="0" xfId="0" applyBorder="1" applyAlignment="1" applyProtection="1">
      <alignment wrapText="1"/>
      <protection locked="0"/>
    </xf>
    <xf numFmtId="0" fontId="0" fillId="0" borderId="0" xfId="0" applyFill="1" applyBorder="1" applyAlignment="1" applyProtection="1">
      <alignment wrapText="1"/>
      <protection locked="0"/>
    </xf>
    <xf numFmtId="0" fontId="32" fillId="0" borderId="0" xfId="4" applyFont="1" applyFill="1" applyBorder="1" applyAlignment="1" applyProtection="1">
      <alignment horizontal="center" vertical="center"/>
      <protection locked="0"/>
    </xf>
    <xf numFmtId="0" fontId="32" fillId="0" borderId="0" xfId="4" applyFont="1" applyFill="1" applyBorder="1" applyAlignment="1" applyProtection="1">
      <alignment vertical="center"/>
      <protection locked="0"/>
    </xf>
    <xf numFmtId="0" fontId="2" fillId="2" borderId="1" xfId="1" applyBorder="1" applyAlignment="1" applyProtection="1">
      <alignment wrapText="1"/>
      <protection locked="0"/>
    </xf>
    <xf numFmtId="0" fontId="32" fillId="0" borderId="0" xfId="5" applyFont="1" applyFill="1" applyBorder="1" applyAlignment="1" applyProtection="1">
      <alignment vertical="center" wrapText="1"/>
      <protection locked="0"/>
    </xf>
    <xf numFmtId="0" fontId="32" fillId="0" borderId="3" xfId="4" applyFont="1" applyFill="1" applyBorder="1" applyAlignment="1" applyProtection="1">
      <alignment horizontal="center" vertical="center"/>
      <protection locked="0"/>
    </xf>
    <xf numFmtId="0" fontId="32" fillId="0" borderId="3" xfId="5" applyFont="1" applyFill="1" applyBorder="1" applyAlignment="1" applyProtection="1">
      <alignment vertical="center" wrapText="1"/>
      <protection locked="0"/>
    </xf>
    <xf numFmtId="0" fontId="0" fillId="0" borderId="0" xfId="0" applyFill="1" applyBorder="1" applyProtection="1">
      <protection locked="0"/>
    </xf>
    <xf numFmtId="0" fontId="24" fillId="0" borderId="0" xfId="6" applyFont="1" applyFill="1" applyBorder="1" applyAlignment="1" applyProtection="1">
      <alignment wrapText="1"/>
      <protection locked="0"/>
    </xf>
    <xf numFmtId="0" fontId="0" fillId="0" borderId="3" xfId="0" applyBorder="1" applyAlignment="1" applyProtection="1">
      <alignment wrapText="1"/>
      <protection locked="0"/>
    </xf>
    <xf numFmtId="0" fontId="6" fillId="5" borderId="3" xfId="2" applyFont="1" applyFill="1" applyBorder="1" applyAlignment="1" applyProtection="1">
      <alignment vertical="center" wrapText="1"/>
      <protection locked="0"/>
    </xf>
    <xf numFmtId="0" fontId="6" fillId="5" borderId="3" xfId="2" applyFont="1" applyFill="1" applyBorder="1" applyAlignment="1" applyProtection="1">
      <alignment horizontal="left" vertical="center" wrapText="1"/>
      <protection locked="0"/>
    </xf>
    <xf numFmtId="0" fontId="24" fillId="0" borderId="0" xfId="1" applyFont="1" applyFill="1" applyBorder="1" applyAlignment="1" applyProtection="1">
      <alignment wrapText="1"/>
      <protection locked="0"/>
    </xf>
    <xf numFmtId="2" fontId="0" fillId="5" borderId="3" xfId="0" applyNumberFormat="1" applyFill="1" applyBorder="1" applyAlignment="1" applyProtection="1">
      <alignment horizontal="center" vertical="center" wrapText="1"/>
      <protection locked="0"/>
    </xf>
    <xf numFmtId="0" fontId="5" fillId="5" borderId="3" xfId="0" applyFont="1" applyFill="1" applyBorder="1" applyAlignment="1" applyProtection="1">
      <alignment horizontal="center" vertical="center"/>
      <protection locked="0"/>
    </xf>
    <xf numFmtId="0" fontId="0" fillId="0" borderId="0" xfId="0" applyBorder="1" applyAlignment="1" applyProtection="1">
      <alignment horizontal="center"/>
      <protection locked="0"/>
    </xf>
    <xf numFmtId="0" fontId="2" fillId="2" borderId="1" xfId="1" applyBorder="1" applyAlignment="1" applyProtection="1">
      <alignment horizontal="center"/>
      <protection locked="0"/>
    </xf>
    <xf numFmtId="2" fontId="0" fillId="0" borderId="0" xfId="0" applyNumberFormat="1" applyAlignment="1">
      <alignment horizontal="center" vertical="center" wrapText="1"/>
    </xf>
    <xf numFmtId="0" fontId="33" fillId="11" borderId="3" xfId="2" applyFont="1" applyFill="1" applyBorder="1" applyAlignment="1">
      <alignment horizontal="center" vertical="center" wrapText="1"/>
    </xf>
    <xf numFmtId="0" fontId="33" fillId="11" borderId="3" xfId="2" applyFont="1" applyFill="1" applyBorder="1" applyAlignment="1" applyProtection="1">
      <alignment horizontal="center" vertical="center" wrapText="1"/>
      <protection locked="0"/>
    </xf>
    <xf numFmtId="0" fontId="0" fillId="0" borderId="0" xfId="0" applyAlignment="1">
      <alignment horizontal="center" wrapText="1"/>
    </xf>
    <xf numFmtId="0" fontId="22" fillId="0" borderId="22" xfId="0" applyFont="1" applyFill="1" applyBorder="1" applyAlignment="1" applyProtection="1">
      <alignment vertical="top" wrapText="1"/>
      <protection locked="0"/>
    </xf>
    <xf numFmtId="0" fontId="10" fillId="0" borderId="13" xfId="0" applyFont="1" applyBorder="1" applyAlignment="1">
      <alignment vertical="center" wrapText="1"/>
    </xf>
    <xf numFmtId="2" fontId="23" fillId="0" borderId="3" xfId="0" applyNumberFormat="1" applyFont="1" applyBorder="1" applyAlignment="1">
      <alignment horizontal="center" vertical="center" wrapText="1"/>
    </xf>
    <xf numFmtId="0" fontId="10" fillId="0" borderId="15" xfId="0" applyFont="1" applyBorder="1" applyAlignment="1">
      <alignment vertical="center" wrapText="1"/>
    </xf>
    <xf numFmtId="0" fontId="10" fillId="0" borderId="3" xfId="0" applyFont="1" applyBorder="1" applyAlignment="1">
      <alignment horizontal="center" vertical="center" wrapText="1"/>
    </xf>
    <xf numFmtId="0" fontId="3" fillId="0" borderId="15" xfId="0" applyFont="1" applyBorder="1" applyAlignment="1">
      <alignment horizontal="center" vertical="center" wrapText="1"/>
    </xf>
    <xf numFmtId="0" fontId="34" fillId="0" borderId="3" xfId="0" applyFont="1" applyBorder="1" applyAlignment="1">
      <alignment horizontal="center" vertical="center" wrapText="1"/>
    </xf>
    <xf numFmtId="0" fontId="0" fillId="8" borderId="3" xfId="0" applyFill="1" applyBorder="1" applyAlignment="1">
      <alignment horizontal="center" vertical="center" wrapText="1"/>
    </xf>
    <xf numFmtId="0" fontId="0" fillId="0" borderId="3" xfId="0" applyNumberFormat="1" applyBorder="1" applyAlignment="1">
      <alignment horizontal="center" vertical="center" wrapText="1"/>
    </xf>
    <xf numFmtId="0" fontId="0" fillId="0" borderId="15" xfId="0" applyBorder="1" applyAlignment="1">
      <alignment horizontal="center" vertical="center"/>
    </xf>
    <xf numFmtId="0" fontId="0" fillId="0" borderId="15" xfId="0" applyBorder="1" applyAlignment="1">
      <alignment horizontal="center" vertical="center" wrapText="1"/>
    </xf>
    <xf numFmtId="0" fontId="0" fillId="0" borderId="15" xfId="0" applyBorder="1" applyAlignment="1">
      <alignment vertical="center"/>
    </xf>
    <xf numFmtId="0" fontId="17" fillId="0" borderId="22" xfId="0" applyFont="1" applyFill="1" applyBorder="1" applyAlignment="1">
      <alignment vertical="top" wrapText="1"/>
    </xf>
    <xf numFmtId="0" fontId="17" fillId="0" borderId="23" xfId="0" applyFont="1" applyFill="1" applyBorder="1" applyAlignment="1">
      <alignment vertical="top" wrapText="1"/>
    </xf>
    <xf numFmtId="0" fontId="35" fillId="8" borderId="3" xfId="0" applyFont="1" applyFill="1" applyBorder="1" applyAlignment="1">
      <alignment horizontal="center" vertical="center" wrapText="1"/>
    </xf>
    <xf numFmtId="0" fontId="12" fillId="0" borderId="17" xfId="0" applyFont="1" applyFill="1" applyBorder="1" applyAlignment="1">
      <alignment horizontal="center"/>
    </xf>
    <xf numFmtId="0" fontId="12" fillId="0" borderId="17" xfId="0" applyFont="1" applyBorder="1" applyAlignment="1">
      <alignment horizontal="center"/>
    </xf>
    <xf numFmtId="0" fontId="36" fillId="12" borderId="27" xfId="0" applyFont="1" applyFill="1" applyBorder="1" applyAlignment="1">
      <alignment horizontal="center" vertical="center" wrapText="1"/>
    </xf>
    <xf numFmtId="0" fontId="36" fillId="12" borderId="28" xfId="0" applyFont="1" applyFill="1" applyBorder="1" applyAlignment="1">
      <alignment horizontal="center" vertical="center" wrapText="1"/>
    </xf>
    <xf numFmtId="0" fontId="36" fillId="12" borderId="28" xfId="0" applyFont="1" applyFill="1" applyBorder="1" applyAlignment="1">
      <alignment vertical="center" wrapText="1"/>
    </xf>
    <xf numFmtId="0" fontId="37" fillId="0" borderId="30" xfId="0" applyFont="1" applyBorder="1" applyAlignment="1">
      <alignment vertical="center" wrapText="1"/>
    </xf>
    <xf numFmtId="0" fontId="38" fillId="0" borderId="0" xfId="0" applyFont="1" applyAlignment="1">
      <alignment horizontal="left" vertical="center"/>
    </xf>
    <xf numFmtId="0" fontId="34" fillId="0" borderId="0" xfId="0" applyFont="1"/>
    <xf numFmtId="0" fontId="42" fillId="0" borderId="3" xfId="0" applyFont="1" applyBorder="1" applyAlignment="1">
      <alignment vertical="center" wrapText="1"/>
    </xf>
    <xf numFmtId="0" fontId="42" fillId="0" borderId="3" xfId="0" applyFont="1" applyBorder="1" applyAlignment="1">
      <alignment horizontal="center" vertical="center" wrapText="1"/>
    </xf>
    <xf numFmtId="0" fontId="0" fillId="0" borderId="3" xfId="0" applyBorder="1" applyAlignment="1">
      <alignment vertical="top" wrapText="1"/>
    </xf>
    <xf numFmtId="0" fontId="42" fillId="0" borderId="3" xfId="0" applyFont="1" applyBorder="1" applyAlignment="1">
      <alignment horizontal="left" vertical="top" wrapText="1"/>
    </xf>
    <xf numFmtId="0" fontId="42" fillId="0" borderId="3" xfId="0" applyFont="1" applyBorder="1" applyAlignment="1">
      <alignment horizontal="center" vertical="top" wrapText="1"/>
    </xf>
    <xf numFmtId="0" fontId="42" fillId="0" borderId="3" xfId="0" applyFont="1" applyBorder="1" applyAlignment="1">
      <alignment horizontal="right" vertical="center" wrapText="1"/>
    </xf>
    <xf numFmtId="0" fontId="39" fillId="0" borderId="3" xfId="0" applyFont="1" applyBorder="1" applyAlignment="1">
      <alignment horizontal="center" vertical="center" wrapText="1"/>
    </xf>
    <xf numFmtId="0" fontId="39" fillId="0" borderId="3" xfId="0" applyFont="1" applyBorder="1" applyAlignment="1">
      <alignment horizontal="right" vertical="center" wrapText="1"/>
    </xf>
    <xf numFmtId="0" fontId="3" fillId="0" borderId="0" xfId="0" applyFont="1" applyAlignment="1">
      <alignment vertical="center"/>
    </xf>
    <xf numFmtId="0" fontId="42" fillId="0" borderId="13" xfId="0" applyFont="1" applyBorder="1" applyAlignment="1">
      <alignment horizontal="left" vertical="top" wrapText="1"/>
    </xf>
    <xf numFmtId="0" fontId="42" fillId="0" borderId="3" xfId="0" applyFont="1" applyFill="1" applyBorder="1" applyAlignment="1">
      <alignment horizontal="left" vertical="top" wrapText="1"/>
    </xf>
    <xf numFmtId="0" fontId="39" fillId="0" borderId="3" xfId="0" applyFont="1" applyBorder="1" applyAlignment="1">
      <alignment horizontal="left" vertical="top" wrapText="1"/>
    </xf>
    <xf numFmtId="0" fontId="26" fillId="8" borderId="3" xfId="0" applyFont="1" applyFill="1" applyBorder="1" applyAlignment="1">
      <alignment horizontal="center" vertical="center"/>
    </xf>
    <xf numFmtId="0" fontId="0" fillId="8" borderId="3" xfId="0" applyNumberFormat="1" applyFill="1" applyBorder="1" applyAlignment="1" applyProtection="1">
      <alignment horizontal="center" vertical="center"/>
    </xf>
    <xf numFmtId="0" fontId="24" fillId="8" borderId="3" xfId="0" applyFont="1" applyFill="1" applyBorder="1" applyAlignment="1">
      <alignment horizontal="center" vertical="center" wrapText="1"/>
    </xf>
    <xf numFmtId="0" fontId="3" fillId="8" borderId="3" xfId="0" applyFont="1" applyFill="1" applyBorder="1" applyAlignment="1">
      <alignment horizontal="center" vertical="center" wrapText="1"/>
    </xf>
    <xf numFmtId="0" fontId="25" fillId="8" borderId="3" xfId="0" applyFont="1" applyFill="1" applyBorder="1" applyAlignment="1">
      <alignment horizontal="center" vertical="center"/>
    </xf>
    <xf numFmtId="0" fontId="3" fillId="8" borderId="3" xfId="0" applyNumberFormat="1" applyFont="1" applyFill="1" applyBorder="1" applyAlignment="1" applyProtection="1">
      <alignment horizontal="center" vertical="center"/>
    </xf>
    <xf numFmtId="0" fontId="45" fillId="8" borderId="3" xfId="0" applyFont="1" applyFill="1" applyBorder="1" applyAlignment="1">
      <alignment horizontal="left" vertical="center" wrapText="1"/>
    </xf>
    <xf numFmtId="0" fontId="45" fillId="8" borderId="3" xfId="2" applyFont="1" applyFill="1" applyBorder="1" applyAlignment="1">
      <alignment horizontal="center" vertical="center" wrapText="1"/>
    </xf>
    <xf numFmtId="0" fontId="45" fillId="8" borderId="3" xfId="7" applyFont="1" applyFill="1" applyBorder="1" applyAlignment="1">
      <alignment horizontal="left" vertical="center" wrapText="1"/>
    </xf>
    <xf numFmtId="0" fontId="45" fillId="8" borderId="0" xfId="0" applyFont="1" applyFill="1" applyAlignment="1">
      <alignment vertical="center" wrapText="1"/>
    </xf>
    <xf numFmtId="0" fontId="45" fillId="8" borderId="3" xfId="0" applyFont="1" applyFill="1" applyBorder="1" applyAlignment="1">
      <alignment vertical="center" wrapText="1"/>
    </xf>
    <xf numFmtId="0" fontId="45" fillId="8" borderId="3" xfId="0" applyFont="1" applyFill="1" applyBorder="1" applyAlignment="1">
      <alignment horizontal="center" vertical="center" wrapText="1"/>
    </xf>
    <xf numFmtId="0" fontId="45" fillId="8" borderId="3" xfId="7" applyFont="1" applyFill="1" applyBorder="1" applyAlignment="1">
      <alignment horizontal="center" vertical="center" wrapText="1"/>
    </xf>
    <xf numFmtId="0" fontId="45" fillId="8" borderId="13" xfId="7" applyFont="1" applyFill="1" applyBorder="1" applyAlignment="1">
      <alignment horizontal="center" vertical="center" wrapText="1"/>
    </xf>
    <xf numFmtId="0" fontId="45" fillId="8" borderId="14" xfId="7" applyFont="1" applyFill="1" applyBorder="1" applyAlignment="1">
      <alignment horizontal="center" vertical="center" wrapText="1"/>
    </xf>
    <xf numFmtId="0" fontId="45" fillId="8" borderId="3" xfId="8" applyFont="1" applyFill="1" applyBorder="1" applyAlignment="1">
      <alignment horizontal="center" vertical="center"/>
    </xf>
    <xf numFmtId="0" fontId="45" fillId="8" borderId="3" xfId="8" applyFont="1" applyFill="1" applyBorder="1" applyAlignment="1">
      <alignment horizontal="center" vertical="center" wrapText="1"/>
    </xf>
    <xf numFmtId="0" fontId="45" fillId="8" borderId="3" xfId="2" applyFont="1" applyFill="1" applyBorder="1" applyAlignment="1">
      <alignment horizontal="center" vertical="center"/>
    </xf>
    <xf numFmtId="0" fontId="45" fillId="8" borderId="0" xfId="0" applyFont="1" applyFill="1" applyAlignment="1">
      <alignment horizontal="left" vertical="center" wrapText="1"/>
    </xf>
    <xf numFmtId="0" fontId="45" fillId="8" borderId="14" xfId="7" applyFont="1" applyFill="1" applyBorder="1" applyAlignment="1">
      <alignment horizontal="left" vertical="center" wrapText="1"/>
    </xf>
    <xf numFmtId="0" fontId="45" fillId="8" borderId="0" xfId="0" applyFont="1" applyFill="1" applyAlignment="1">
      <alignment horizontal="center" vertical="center" wrapText="1"/>
    </xf>
    <xf numFmtId="0" fontId="45" fillId="8" borderId="3" xfId="0" applyFont="1" applyFill="1" applyBorder="1" applyAlignment="1" applyProtection="1">
      <alignment vertical="center" wrapText="1"/>
      <protection locked="0"/>
    </xf>
    <xf numFmtId="0" fontId="45" fillId="8" borderId="3" xfId="0" applyFont="1" applyFill="1" applyBorder="1" applyAlignment="1" applyProtection="1">
      <alignment horizontal="center" vertical="center" wrapText="1"/>
      <protection locked="0"/>
    </xf>
    <xf numFmtId="2" fontId="44" fillId="8" borderId="3" xfId="0" applyNumberFormat="1" applyFont="1" applyFill="1" applyBorder="1" applyAlignment="1" applyProtection="1">
      <alignment horizontal="center" vertical="center" wrapText="1"/>
      <protection locked="0"/>
    </xf>
    <xf numFmtId="0" fontId="44" fillId="8" borderId="3" xfId="0" applyFont="1" applyFill="1" applyBorder="1" applyAlignment="1" applyProtection="1">
      <alignment vertical="center" wrapText="1"/>
      <protection locked="0"/>
    </xf>
    <xf numFmtId="2" fontId="45" fillId="8" borderId="3" xfId="0" applyNumberFormat="1" applyFont="1" applyFill="1" applyBorder="1" applyAlignment="1" applyProtection="1">
      <alignment horizontal="center" vertical="center" wrapText="1"/>
      <protection locked="0"/>
    </xf>
    <xf numFmtId="0" fontId="45" fillId="8" borderId="3" xfId="0" applyFont="1" applyFill="1" applyBorder="1" applyAlignment="1" applyProtection="1">
      <alignment horizontal="left" vertical="center" wrapText="1"/>
      <protection locked="0"/>
    </xf>
    <xf numFmtId="2" fontId="44" fillId="8" borderId="3" xfId="1" applyNumberFormat="1" applyFont="1" applyFill="1" applyBorder="1" applyAlignment="1" applyProtection="1">
      <alignment horizontal="center" vertical="center" wrapText="1"/>
      <protection locked="0"/>
    </xf>
    <xf numFmtId="0" fontId="45" fillId="8" borderId="14" xfId="0" applyFont="1" applyFill="1" applyBorder="1" applyAlignment="1" applyProtection="1">
      <alignment horizontal="center" vertical="center" wrapText="1"/>
      <protection locked="0"/>
    </xf>
    <xf numFmtId="0" fontId="45" fillId="8" borderId="14" xfId="0" applyFont="1" applyFill="1" applyBorder="1" applyAlignment="1" applyProtection="1">
      <alignment vertical="center" wrapText="1"/>
      <protection locked="0"/>
    </xf>
    <xf numFmtId="0" fontId="44" fillId="8" borderId="3" xfId="0" applyFont="1" applyFill="1" applyBorder="1" applyAlignment="1" applyProtection="1">
      <alignment horizontal="center" vertical="center" wrapText="1"/>
      <protection locked="0"/>
    </xf>
    <xf numFmtId="0" fontId="44" fillId="8" borderId="0" xfId="0" applyFont="1" applyFill="1" applyAlignment="1">
      <alignment vertical="center" wrapText="1"/>
    </xf>
    <xf numFmtId="0" fontId="45" fillId="8" borderId="13" xfId="0" applyFont="1" applyFill="1" applyBorder="1" applyAlignment="1" applyProtection="1">
      <alignment horizontal="center" vertical="center" wrapText="1"/>
      <protection locked="0"/>
    </xf>
    <xf numFmtId="0" fontId="44" fillId="8" borderId="14" xfId="1" applyFont="1" applyFill="1" applyBorder="1" applyAlignment="1" applyProtection="1">
      <alignment horizontal="left" vertical="center" wrapText="1"/>
      <protection locked="0"/>
    </xf>
    <xf numFmtId="0" fontId="44" fillId="8" borderId="14" xfId="1" applyFont="1" applyFill="1" applyBorder="1" applyAlignment="1" applyProtection="1">
      <alignment vertical="center" wrapText="1"/>
      <protection locked="0"/>
    </xf>
    <xf numFmtId="0" fontId="44" fillId="8" borderId="14" xfId="1" applyFont="1" applyFill="1" applyBorder="1" applyAlignment="1" applyProtection="1">
      <alignment horizontal="center" vertical="center" wrapText="1"/>
      <protection locked="0"/>
    </xf>
    <xf numFmtId="0" fontId="44" fillId="8" borderId="15" xfId="1" applyFont="1" applyFill="1" applyBorder="1" applyAlignment="1" applyProtection="1">
      <alignment horizontal="center" vertical="center" wrapText="1"/>
      <protection locked="0"/>
    </xf>
    <xf numFmtId="0" fontId="44" fillId="8" borderId="3" xfId="0" applyFont="1" applyFill="1" applyBorder="1" applyAlignment="1" applyProtection="1">
      <alignment horizontal="left" vertical="center" wrapText="1"/>
      <protection locked="0"/>
    </xf>
    <xf numFmtId="0" fontId="44" fillId="8" borderId="3" xfId="1" applyFont="1" applyFill="1" applyBorder="1" applyAlignment="1" applyProtection="1">
      <alignment horizontal="left" vertical="center" wrapText="1"/>
      <protection locked="0"/>
    </xf>
    <xf numFmtId="0" fontId="45" fillId="8" borderId="0" xfId="0" applyFont="1" applyFill="1" applyBorder="1" applyAlignment="1" applyProtection="1">
      <alignment horizontal="left" vertical="center" wrapText="1"/>
      <protection locked="0"/>
    </xf>
    <xf numFmtId="2" fontId="45" fillId="8" borderId="3" xfId="0" applyNumberFormat="1" applyFont="1" applyFill="1" applyBorder="1" applyAlignment="1">
      <alignment horizontal="center" vertical="center" wrapText="1"/>
    </xf>
    <xf numFmtId="0" fontId="45" fillId="8" borderId="3" xfId="0" applyFont="1" applyFill="1" applyBorder="1" applyAlignment="1" applyProtection="1">
      <alignment horizontal="center" vertical="center" wrapText="1"/>
      <protection locked="0"/>
    </xf>
    <xf numFmtId="0" fontId="45" fillId="8" borderId="2" xfId="0" applyFont="1" applyFill="1" applyBorder="1" applyAlignment="1" applyProtection="1">
      <alignment horizontal="center" vertical="center" wrapText="1"/>
      <protection locked="0"/>
    </xf>
    <xf numFmtId="2" fontId="44" fillId="8" borderId="2" xfId="0" applyNumberFormat="1" applyFont="1" applyFill="1" applyBorder="1" applyAlignment="1" applyProtection="1">
      <alignment horizontal="center" vertical="center" wrapText="1"/>
      <protection locked="0"/>
    </xf>
    <xf numFmtId="0" fontId="44" fillId="8" borderId="2" xfId="0" applyFont="1" applyFill="1" applyBorder="1" applyAlignment="1" applyProtection="1">
      <alignment vertical="center" wrapText="1"/>
      <protection locked="0"/>
    </xf>
    <xf numFmtId="0" fontId="45" fillId="8" borderId="15" xfId="0" applyFont="1" applyFill="1" applyBorder="1" applyAlignment="1" applyProtection="1">
      <alignment horizontal="center" vertical="center" wrapText="1"/>
      <protection locked="0"/>
    </xf>
    <xf numFmtId="2" fontId="45" fillId="8" borderId="0" xfId="0" applyNumberFormat="1" applyFont="1" applyFill="1" applyAlignment="1">
      <alignment vertical="center" wrapText="1"/>
    </xf>
    <xf numFmtId="0" fontId="44" fillId="8" borderId="0" xfId="0" applyFont="1" applyFill="1" applyAlignment="1">
      <alignment horizontal="center" vertical="center" wrapText="1"/>
    </xf>
    <xf numFmtId="0" fontId="45" fillId="8" borderId="3" xfId="0" applyFont="1" applyFill="1" applyBorder="1" applyAlignment="1" applyProtection="1">
      <alignment horizontal="center" vertical="center"/>
      <protection locked="0"/>
    </xf>
    <xf numFmtId="0" fontId="45" fillId="8" borderId="0" xfId="0" applyFont="1" applyFill="1" applyAlignment="1">
      <alignment horizontal="left" vertical="center"/>
    </xf>
    <xf numFmtId="0" fontId="45" fillId="8" borderId="3" xfId="0" applyFont="1" applyFill="1" applyBorder="1" applyAlignment="1" applyProtection="1">
      <alignment vertical="center"/>
      <protection locked="0"/>
    </xf>
    <xf numFmtId="0" fontId="45" fillId="8" borderId="4" xfId="0" applyFont="1" applyFill="1" applyBorder="1" applyAlignment="1" applyProtection="1">
      <alignment vertical="center"/>
      <protection locked="0"/>
    </xf>
    <xf numFmtId="0" fontId="45" fillId="8" borderId="0" xfId="0" applyFont="1" applyFill="1" applyAlignment="1">
      <alignment vertical="center"/>
    </xf>
    <xf numFmtId="0" fontId="45" fillId="8" borderId="0" xfId="0" applyFont="1" applyFill="1" applyBorder="1" applyAlignment="1" applyProtection="1">
      <alignment horizontal="center" vertical="center" wrapText="1"/>
      <protection locked="0"/>
    </xf>
    <xf numFmtId="0" fontId="45" fillId="8" borderId="0" xfId="0" applyFont="1" applyFill="1" applyBorder="1" applyAlignment="1" applyProtection="1">
      <alignment vertical="center" wrapText="1"/>
      <protection locked="0"/>
    </xf>
    <xf numFmtId="0" fontId="45" fillId="8" borderId="26" xfId="0" applyFont="1" applyFill="1" applyBorder="1" applyAlignment="1" applyProtection="1">
      <alignment vertical="center" wrapText="1"/>
      <protection locked="0"/>
    </xf>
    <xf numFmtId="0" fontId="45" fillId="8" borderId="13" xfId="0" applyFont="1" applyFill="1" applyBorder="1" applyAlignment="1" applyProtection="1">
      <alignment horizontal="center" vertical="center" wrapText="1"/>
      <protection locked="0"/>
    </xf>
    <xf numFmtId="0" fontId="45" fillId="8" borderId="14" xfId="0" applyFont="1" applyFill="1" applyBorder="1" applyAlignment="1" applyProtection="1">
      <alignment horizontal="center" vertical="center" wrapText="1"/>
      <protection locked="0"/>
    </xf>
    <xf numFmtId="0" fontId="45" fillId="8" borderId="8" xfId="0" applyFont="1" applyFill="1" applyBorder="1" applyAlignment="1" applyProtection="1">
      <alignment vertical="center" wrapText="1"/>
      <protection locked="0"/>
    </xf>
    <xf numFmtId="2" fontId="45" fillId="8" borderId="12" xfId="0" applyNumberFormat="1" applyFont="1" applyFill="1" applyBorder="1" applyAlignment="1" applyProtection="1">
      <alignment horizontal="center" vertical="center" wrapText="1"/>
      <protection locked="0"/>
    </xf>
    <xf numFmtId="0" fontId="45" fillId="8" borderId="8" xfId="0" applyFont="1" applyFill="1" applyBorder="1" applyAlignment="1" applyProtection="1">
      <alignment horizontal="center" vertical="center" wrapText="1"/>
      <protection locked="0"/>
    </xf>
    <xf numFmtId="2" fontId="45" fillId="8" borderId="15" xfId="0" applyNumberFormat="1" applyFont="1" applyFill="1" applyBorder="1" applyAlignment="1" applyProtection="1">
      <alignment horizontal="center" vertical="center" wrapText="1"/>
      <protection locked="0"/>
    </xf>
    <xf numFmtId="2" fontId="45" fillId="8" borderId="0" xfId="0" applyNumberFormat="1" applyFont="1" applyFill="1" applyAlignment="1">
      <alignment horizontal="center" vertical="center" wrapText="1"/>
    </xf>
    <xf numFmtId="0" fontId="45" fillId="8" borderId="11" xfId="0" applyFont="1" applyFill="1" applyBorder="1" applyAlignment="1" applyProtection="1">
      <alignment horizontal="center" vertical="center" wrapText="1"/>
      <protection locked="0"/>
    </xf>
    <xf numFmtId="0" fontId="45" fillId="8" borderId="0" xfId="0" applyFont="1" applyFill="1" applyAlignment="1" applyProtection="1">
      <alignment horizontal="center" vertical="center"/>
      <protection locked="0"/>
    </xf>
    <xf numFmtId="0" fontId="45" fillId="8" borderId="0" xfId="0" applyFont="1" applyFill="1" applyAlignment="1" applyProtection="1">
      <alignment horizontal="center" vertical="center" wrapText="1"/>
      <protection locked="0"/>
    </xf>
    <xf numFmtId="0" fontId="46" fillId="8" borderId="3" xfId="0" applyFont="1" applyFill="1" applyBorder="1" applyAlignment="1" applyProtection="1">
      <alignment horizontal="center" vertical="center" wrapText="1"/>
      <protection locked="0"/>
    </xf>
    <xf numFmtId="0" fontId="46" fillId="8" borderId="2" xfId="0" applyFont="1" applyFill="1" applyBorder="1" applyAlignment="1" applyProtection="1">
      <alignment horizontal="center" vertical="center" wrapText="1"/>
      <protection locked="0"/>
    </xf>
    <xf numFmtId="0" fontId="46" fillId="8" borderId="25" xfId="0" applyFont="1" applyFill="1" applyBorder="1" applyAlignment="1" applyProtection="1">
      <alignment horizontal="center" vertical="center"/>
      <protection locked="0"/>
    </xf>
    <xf numFmtId="0" fontId="46" fillId="8" borderId="25" xfId="0" applyFont="1" applyFill="1" applyBorder="1" applyAlignment="1" applyProtection="1">
      <alignment horizontal="center" vertical="center" wrapText="1"/>
      <protection locked="0"/>
    </xf>
    <xf numFmtId="0" fontId="46" fillId="8" borderId="0" xfId="0" applyFont="1" applyFill="1" applyAlignment="1">
      <alignment horizontal="center" vertical="center" wrapText="1"/>
    </xf>
    <xf numFmtId="0" fontId="0" fillId="0" borderId="0" xfId="0" applyAlignment="1">
      <alignment horizontal="left"/>
    </xf>
    <xf numFmtId="0" fontId="0" fillId="0" borderId="40" xfId="0" applyBorder="1" applyAlignment="1">
      <alignment horizontal="center" vertical="center"/>
    </xf>
    <xf numFmtId="0" fontId="3" fillId="0" borderId="40" xfId="0" applyFont="1" applyBorder="1" applyAlignment="1">
      <alignment horizontal="left" vertical="center" wrapText="1"/>
    </xf>
    <xf numFmtId="0" fontId="3" fillId="0" borderId="40" xfId="0" applyFont="1" applyBorder="1" applyAlignment="1">
      <alignment horizontal="center" vertical="center" wrapText="1"/>
    </xf>
    <xf numFmtId="0" fontId="0" fillId="0" borderId="43" xfId="0" applyBorder="1" applyAlignment="1">
      <alignment horizontal="center" vertical="center"/>
    </xf>
    <xf numFmtId="0" fontId="0" fillId="0" borderId="44" xfId="0" applyBorder="1" applyAlignment="1">
      <alignment horizontal="center" vertical="center"/>
    </xf>
    <xf numFmtId="0" fontId="3" fillId="0" borderId="42" xfId="0" applyFont="1" applyBorder="1" applyAlignment="1">
      <alignment horizontal="center" vertical="center" wrapText="1"/>
    </xf>
    <xf numFmtId="0" fontId="3" fillId="0" borderId="43" xfId="0" applyFont="1" applyBorder="1" applyAlignment="1">
      <alignment horizontal="left" vertical="center" wrapText="1"/>
    </xf>
    <xf numFmtId="0" fontId="3" fillId="0" borderId="44" xfId="0" applyFont="1" applyBorder="1" applyAlignment="1">
      <alignment horizontal="left" vertical="center" wrapText="1"/>
    </xf>
    <xf numFmtId="0" fontId="0" fillId="0" borderId="45" xfId="0" applyBorder="1" applyAlignment="1">
      <alignment horizontal="center" vertical="center"/>
    </xf>
    <xf numFmtId="0" fontId="0" fillId="0" borderId="46" xfId="0" applyBorder="1" applyAlignment="1">
      <alignment horizontal="center" vertical="center"/>
    </xf>
    <xf numFmtId="2" fontId="0" fillId="0" borderId="46" xfId="0" applyNumberFormat="1" applyBorder="1" applyAlignment="1">
      <alignment horizontal="center" vertical="center"/>
    </xf>
    <xf numFmtId="2" fontId="0" fillId="0" borderId="43" xfId="0" applyNumberFormat="1" applyBorder="1" applyAlignment="1">
      <alignment horizontal="center" vertical="center"/>
    </xf>
    <xf numFmtId="2" fontId="0" fillId="0" borderId="44" xfId="0" applyNumberFormat="1" applyBorder="1" applyAlignment="1">
      <alignment horizontal="center" vertical="center"/>
    </xf>
    <xf numFmtId="0" fontId="0" fillId="0" borderId="47" xfId="0" applyBorder="1" applyAlignment="1">
      <alignment horizontal="center" vertical="center"/>
    </xf>
    <xf numFmtId="0" fontId="3" fillId="0" borderId="47" xfId="0" applyFont="1" applyBorder="1" applyAlignment="1">
      <alignment horizontal="left" vertical="center" wrapText="1"/>
    </xf>
    <xf numFmtId="2" fontId="0" fillId="0" borderId="47" xfId="0" applyNumberFormat="1" applyBorder="1" applyAlignment="1">
      <alignment horizontal="center" vertical="center"/>
    </xf>
    <xf numFmtId="2" fontId="0" fillId="0" borderId="40" xfId="0" applyNumberFormat="1" applyBorder="1" applyAlignment="1">
      <alignment horizontal="center" vertical="center"/>
    </xf>
    <xf numFmtId="2" fontId="0" fillId="0" borderId="48" xfId="0" applyNumberFormat="1" applyBorder="1" applyAlignment="1">
      <alignment horizontal="center" vertical="center"/>
    </xf>
    <xf numFmtId="0" fontId="45" fillId="8" borderId="13" xfId="0" applyFont="1" applyFill="1" applyBorder="1" applyAlignment="1" applyProtection="1">
      <alignment vertical="center" wrapText="1"/>
      <protection locked="0"/>
    </xf>
    <xf numFmtId="0" fontId="45" fillId="8" borderId="15" xfId="0" applyFont="1" applyFill="1" applyBorder="1" applyAlignment="1" applyProtection="1">
      <alignment vertical="center" wrapText="1"/>
      <protection locked="0"/>
    </xf>
    <xf numFmtId="0" fontId="45" fillId="8" borderId="11" xfId="0" applyFont="1" applyFill="1" applyBorder="1" applyAlignment="1" applyProtection="1">
      <alignment vertical="center" wrapText="1"/>
      <protection locked="0"/>
    </xf>
    <xf numFmtId="0" fontId="45" fillId="8" borderId="12" xfId="0" applyFont="1" applyFill="1" applyBorder="1" applyAlignment="1" applyProtection="1">
      <alignment vertical="center" wrapText="1"/>
      <protection locked="0"/>
    </xf>
    <xf numFmtId="0" fontId="46" fillId="13" borderId="3" xfId="0" applyFont="1" applyFill="1" applyBorder="1" applyAlignment="1" applyProtection="1">
      <alignment horizontal="center" vertical="center" wrapText="1"/>
      <protection locked="0"/>
    </xf>
    <xf numFmtId="0" fontId="45" fillId="13" borderId="3" xfId="0" applyFont="1" applyFill="1" applyBorder="1" applyAlignment="1" applyProtection="1">
      <alignment horizontal="center" vertical="center" wrapText="1"/>
      <protection locked="0"/>
    </xf>
    <xf numFmtId="0" fontId="45" fillId="13" borderId="3" xfId="0" applyFont="1" applyFill="1" applyBorder="1" applyAlignment="1" applyProtection="1">
      <alignment horizontal="left" vertical="center" wrapText="1"/>
      <protection locked="0"/>
    </xf>
    <xf numFmtId="0" fontId="45" fillId="13" borderId="3" xfId="0" applyFont="1" applyFill="1" applyBorder="1" applyAlignment="1" applyProtection="1">
      <alignment vertical="center" wrapText="1"/>
      <protection locked="0"/>
    </xf>
    <xf numFmtId="2" fontId="44" fillId="13" borderId="3" xfId="0" applyNumberFormat="1" applyFont="1" applyFill="1" applyBorder="1" applyAlignment="1" applyProtection="1">
      <alignment horizontal="center" vertical="center" wrapText="1"/>
      <protection locked="0"/>
    </xf>
    <xf numFmtId="0" fontId="45" fillId="13" borderId="0" xfId="0" applyFont="1" applyFill="1" applyAlignment="1">
      <alignment vertical="center" wrapText="1"/>
    </xf>
    <xf numFmtId="0" fontId="48" fillId="13" borderId="3" xfId="0" applyFont="1" applyFill="1" applyBorder="1" applyAlignment="1" applyProtection="1">
      <alignment horizontal="center" vertical="center" wrapText="1"/>
      <protection locked="0"/>
    </xf>
    <xf numFmtId="0" fontId="44" fillId="13" borderId="3" xfId="0" applyFont="1" applyFill="1" applyBorder="1" applyAlignment="1" applyProtection="1">
      <alignment horizontal="center" vertical="center" wrapText="1"/>
      <protection locked="0"/>
    </xf>
    <xf numFmtId="0" fontId="44" fillId="13" borderId="3" xfId="0" applyFont="1" applyFill="1" applyBorder="1" applyAlignment="1" applyProtection="1">
      <alignment horizontal="left" vertical="center" wrapText="1"/>
      <protection locked="0"/>
    </xf>
    <xf numFmtId="0" fontId="44" fillId="13" borderId="3" xfId="0" applyFont="1" applyFill="1" applyBorder="1" applyAlignment="1" applyProtection="1">
      <alignment vertical="center" wrapText="1"/>
      <protection locked="0"/>
    </xf>
    <xf numFmtId="0" fontId="44" fillId="13" borderId="0" xfId="0" applyFont="1" applyFill="1" applyAlignment="1">
      <alignment vertical="center" wrapText="1"/>
    </xf>
    <xf numFmtId="0" fontId="0" fillId="0" borderId="0" xfId="0"/>
    <xf numFmtId="0" fontId="0" fillId="0" borderId="3" xfId="0" applyBorder="1" applyAlignment="1">
      <alignment horizontal="center" vertical="center" wrapText="1"/>
    </xf>
    <xf numFmtId="0" fontId="0" fillId="0" borderId="3" xfId="0" applyBorder="1" applyAlignment="1">
      <alignment horizontal="center" vertical="center"/>
    </xf>
    <xf numFmtId="0" fontId="0" fillId="0" borderId="3" xfId="0" applyBorder="1" applyAlignment="1">
      <alignment horizontal="center"/>
    </xf>
    <xf numFmtId="0" fontId="0" fillId="0" borderId="3" xfId="0" applyFill="1" applyBorder="1" applyAlignment="1">
      <alignment horizontal="center" vertical="center"/>
    </xf>
    <xf numFmtId="0" fontId="3" fillId="0" borderId="3" xfId="0" applyFont="1" applyBorder="1" applyAlignment="1">
      <alignment horizontal="center" vertical="center"/>
    </xf>
    <xf numFmtId="2" fontId="0" fillId="0" borderId="0" xfId="0" applyNumberFormat="1"/>
    <xf numFmtId="0" fontId="3" fillId="0" borderId="3" xfId="0" applyFont="1" applyBorder="1" applyAlignment="1">
      <alignment horizontal="left" vertical="center"/>
    </xf>
    <xf numFmtId="2" fontId="3" fillId="0" borderId="3" xfId="0" applyNumberFormat="1" applyFont="1" applyBorder="1" applyAlignment="1">
      <alignment horizontal="center" vertical="center"/>
    </xf>
    <xf numFmtId="0" fontId="47" fillId="0" borderId="40" xfId="0" applyFont="1" applyBorder="1" applyAlignment="1">
      <alignment horizontal="left" vertical="center" wrapText="1"/>
    </xf>
    <xf numFmtId="2" fontId="47" fillId="0" borderId="40" xfId="0" applyNumberFormat="1" applyFont="1" applyBorder="1" applyAlignment="1">
      <alignment horizontal="center" vertical="center"/>
    </xf>
    <xf numFmtId="0" fontId="37" fillId="0" borderId="31" xfId="0" applyFont="1" applyBorder="1" applyAlignment="1">
      <alignment horizontal="center" vertical="center" wrapText="1"/>
    </xf>
    <xf numFmtId="0" fontId="37" fillId="0" borderId="32" xfId="0" applyFont="1" applyBorder="1" applyAlignment="1">
      <alignment vertical="center" wrapText="1"/>
    </xf>
    <xf numFmtId="0" fontId="37" fillId="0" borderId="30" xfId="0" applyFont="1" applyBorder="1" applyAlignment="1">
      <alignment vertical="center" wrapText="1"/>
    </xf>
    <xf numFmtId="0" fontId="45" fillId="8" borderId="3" xfId="0" applyFont="1" applyFill="1" applyBorder="1" applyAlignment="1" applyProtection="1">
      <alignment horizontal="center" vertical="center" wrapText="1"/>
      <protection locked="0"/>
    </xf>
    <xf numFmtId="0" fontId="45" fillId="0" borderId="3" xfId="0" applyFont="1" applyFill="1" applyBorder="1" applyAlignment="1" applyProtection="1">
      <alignment vertical="center" wrapText="1"/>
      <protection locked="0"/>
    </xf>
    <xf numFmtId="0" fontId="46" fillId="0" borderId="3" xfId="0" applyFont="1" applyFill="1" applyBorder="1" applyAlignment="1" applyProtection="1">
      <alignment horizontal="center" vertical="center" wrapText="1"/>
      <protection locked="0"/>
    </xf>
    <xf numFmtId="0" fontId="45" fillId="0" borderId="3" xfId="0" applyFont="1" applyFill="1" applyBorder="1" applyAlignment="1" applyProtection="1">
      <alignment horizontal="center" vertical="center" wrapText="1"/>
      <protection locked="0"/>
    </xf>
    <xf numFmtId="0" fontId="45" fillId="0" borderId="0" xfId="0" applyFont="1" applyFill="1" applyAlignment="1">
      <alignment vertical="center" wrapText="1"/>
    </xf>
    <xf numFmtId="0" fontId="37" fillId="0" borderId="31" xfId="0" applyFont="1" applyBorder="1" applyAlignment="1">
      <alignment vertical="center" wrapText="1"/>
    </xf>
    <xf numFmtId="0" fontId="37" fillId="0" borderId="51" xfId="0" applyFont="1" applyBorder="1" applyAlignment="1">
      <alignment vertical="center" wrapText="1"/>
    </xf>
    <xf numFmtId="0" fontId="37" fillId="0" borderId="31" xfId="0" applyFont="1" applyFill="1" applyBorder="1" applyAlignment="1">
      <alignment vertical="center" wrapText="1"/>
    </xf>
    <xf numFmtId="0" fontId="45" fillId="0" borderId="3" xfId="0" applyFont="1" applyFill="1" applyBorder="1" applyAlignment="1">
      <alignment horizontal="center" vertical="center" wrapText="1"/>
    </xf>
    <xf numFmtId="0" fontId="45" fillId="0" borderId="3" xfId="0" applyFont="1" applyFill="1" applyBorder="1" applyAlignment="1">
      <alignment horizontal="left" vertical="center" wrapText="1"/>
    </xf>
    <xf numFmtId="0" fontId="20" fillId="6" borderId="3" xfId="0" applyFont="1" applyFill="1" applyBorder="1" applyAlignment="1">
      <alignment horizontal="center" vertical="center" wrapText="1"/>
    </xf>
    <xf numFmtId="0" fontId="37" fillId="5" borderId="30" xfId="0" applyFont="1" applyFill="1" applyBorder="1" applyAlignment="1">
      <alignment vertical="center" wrapText="1"/>
    </xf>
    <xf numFmtId="0" fontId="37" fillId="5" borderId="35" xfId="0" applyFont="1" applyFill="1" applyBorder="1" applyAlignment="1">
      <alignment vertical="center" wrapText="1"/>
    </xf>
    <xf numFmtId="0" fontId="41" fillId="5" borderId="19" xfId="0" applyFont="1" applyFill="1" applyBorder="1" applyAlignment="1">
      <alignment horizontal="center" vertical="center" wrapText="1"/>
    </xf>
    <xf numFmtId="0" fontId="41" fillId="5" borderId="7" xfId="0" applyFont="1" applyFill="1" applyBorder="1" applyAlignment="1">
      <alignment horizontal="left" vertical="center" wrapText="1"/>
    </xf>
    <xf numFmtId="0" fontId="41" fillId="5" borderId="7" xfId="0" applyFont="1" applyFill="1" applyBorder="1" applyAlignment="1">
      <alignment horizontal="justify" vertical="center" wrapText="1"/>
    </xf>
    <xf numFmtId="0" fontId="45" fillId="5" borderId="3" xfId="0" applyFont="1" applyFill="1" applyBorder="1" applyAlignment="1" applyProtection="1">
      <alignment horizontal="left" vertical="center" wrapText="1"/>
      <protection locked="0"/>
    </xf>
    <xf numFmtId="0" fontId="8" fillId="0" borderId="15" xfId="0" applyFont="1" applyBorder="1" applyAlignment="1">
      <alignment horizontal="center" vertical="center" wrapText="1"/>
    </xf>
    <xf numFmtId="0" fontId="20" fillId="6" borderId="3" xfId="0" applyFont="1" applyFill="1" applyBorder="1" applyAlignment="1">
      <alignment vertical="center" wrapText="1"/>
    </xf>
    <xf numFmtId="0" fontId="0" fillId="7" borderId="3" xfId="0" applyFill="1" applyBorder="1"/>
    <xf numFmtId="0" fontId="17" fillId="13" borderId="3" xfId="0" applyFont="1" applyFill="1" applyBorder="1" applyAlignment="1">
      <alignment horizontal="center" vertical="center"/>
    </xf>
    <xf numFmtId="0" fontId="49" fillId="8" borderId="3" xfId="0" applyFont="1" applyFill="1" applyBorder="1" applyAlignment="1">
      <alignment horizontal="center" vertical="center" wrapText="1"/>
    </xf>
    <xf numFmtId="0" fontId="50" fillId="0" borderId="3" xfId="0" applyFont="1" applyBorder="1" applyAlignment="1">
      <alignment vertical="center" wrapText="1"/>
    </xf>
    <xf numFmtId="0" fontId="45" fillId="8" borderId="3" xfId="0" applyFont="1" applyFill="1" applyBorder="1" applyAlignment="1" applyProtection="1">
      <alignment horizontal="center" vertical="center" wrapText="1"/>
      <protection locked="0"/>
    </xf>
    <xf numFmtId="0" fontId="51" fillId="8" borderId="40" xfId="2" applyFont="1" applyFill="1" applyBorder="1" applyAlignment="1" applyProtection="1">
      <alignment horizontal="center" vertical="center" wrapText="1"/>
      <protection locked="0"/>
    </xf>
    <xf numFmtId="0" fontId="52" fillId="8" borderId="40" xfId="0" applyFont="1" applyFill="1" applyBorder="1" applyAlignment="1">
      <alignment horizontal="center" vertical="center" wrapText="1"/>
    </xf>
    <xf numFmtId="0" fontId="51" fillId="8" borderId="40" xfId="2" applyFont="1" applyFill="1" applyBorder="1" applyAlignment="1" applyProtection="1">
      <alignment horizontal="left" vertical="center" wrapText="1"/>
      <protection locked="0"/>
    </xf>
    <xf numFmtId="0" fontId="51" fillId="8" borderId="40" xfId="2" applyFont="1" applyFill="1" applyBorder="1" applyAlignment="1">
      <alignment horizontal="center" vertical="center" wrapText="1"/>
    </xf>
    <xf numFmtId="2" fontId="51" fillId="8" borderId="40" xfId="2" applyNumberFormat="1" applyFont="1" applyFill="1" applyBorder="1" applyAlignment="1" applyProtection="1">
      <alignment horizontal="center" vertical="center" wrapText="1"/>
      <protection locked="0"/>
    </xf>
    <xf numFmtId="0" fontId="52" fillId="8" borderId="40" xfId="0" applyFont="1" applyFill="1" applyBorder="1" applyAlignment="1" applyProtection="1">
      <alignment horizontal="center" vertical="center" wrapText="1"/>
      <protection locked="0"/>
    </xf>
    <xf numFmtId="0" fontId="52" fillId="8" borderId="0" xfId="0" applyFont="1" applyFill="1" applyAlignment="1">
      <alignment vertical="center" wrapText="1"/>
    </xf>
    <xf numFmtId="0" fontId="51" fillId="8" borderId="2" xfId="0" applyFont="1" applyFill="1" applyBorder="1" applyAlignment="1" applyProtection="1">
      <alignment horizontal="center" vertical="center" wrapText="1"/>
      <protection locked="0"/>
    </xf>
    <xf numFmtId="2" fontId="51" fillId="5" borderId="2" xfId="0" applyNumberFormat="1" applyFont="1" applyFill="1" applyBorder="1" applyAlignment="1" applyProtection="1">
      <alignment horizontal="center" vertical="center" wrapText="1"/>
      <protection locked="0"/>
    </xf>
    <xf numFmtId="0" fontId="51" fillId="8" borderId="2" xfId="0" applyFont="1" applyFill="1" applyBorder="1" applyAlignment="1" applyProtection="1">
      <alignment vertical="center" wrapText="1"/>
      <protection locked="0"/>
    </xf>
    <xf numFmtId="2" fontId="52" fillId="8" borderId="2" xfId="0" applyNumberFormat="1" applyFont="1" applyFill="1" applyBorder="1" applyAlignment="1" applyProtection="1">
      <alignment horizontal="center" vertical="center" wrapText="1"/>
      <protection locked="0"/>
    </xf>
    <xf numFmtId="0" fontId="51" fillId="8" borderId="3" xfId="0" applyFont="1" applyFill="1" applyBorder="1" applyAlignment="1" applyProtection="1">
      <alignment horizontal="center" vertical="center" wrapText="1"/>
      <protection locked="0"/>
    </xf>
    <xf numFmtId="0" fontId="52" fillId="8" borderId="3" xfId="0" applyFont="1" applyFill="1" applyBorder="1" applyAlignment="1" applyProtection="1">
      <alignment horizontal="center" vertical="center" wrapText="1"/>
      <protection locked="0"/>
    </xf>
    <xf numFmtId="0" fontId="52" fillId="8" borderId="3" xfId="0" applyFont="1" applyFill="1" applyBorder="1" applyAlignment="1">
      <alignment horizontal="left" vertical="center" wrapText="1"/>
    </xf>
    <xf numFmtId="0" fontId="52" fillId="8" borderId="3" xfId="2" applyFont="1" applyFill="1" applyBorder="1" applyAlignment="1" applyProtection="1">
      <alignment vertical="center" wrapText="1"/>
      <protection locked="0"/>
    </xf>
    <xf numFmtId="0" fontId="52" fillId="8" borderId="3" xfId="0" applyFont="1" applyFill="1" applyBorder="1" applyAlignment="1">
      <alignment horizontal="center" vertical="center" wrapText="1"/>
    </xf>
    <xf numFmtId="2" fontId="51" fillId="0" borderId="3" xfId="0" applyNumberFormat="1" applyFont="1" applyFill="1" applyBorder="1" applyAlignment="1" applyProtection="1">
      <alignment horizontal="center" vertical="center" wrapText="1"/>
      <protection locked="0"/>
    </xf>
    <xf numFmtId="0" fontId="51" fillId="0" borderId="3" xfId="0" applyFont="1" applyFill="1" applyBorder="1" applyAlignment="1">
      <alignment horizontal="left" vertical="center" wrapText="1"/>
    </xf>
    <xf numFmtId="2" fontId="52" fillId="8" borderId="3" xfId="0" applyNumberFormat="1" applyFont="1" applyFill="1" applyBorder="1" applyAlignment="1" applyProtection="1">
      <alignment horizontal="center" vertical="center" wrapText="1"/>
      <protection locked="0"/>
    </xf>
    <xf numFmtId="0" fontId="52" fillId="8" borderId="3" xfId="0" applyFont="1" applyFill="1" applyBorder="1" applyAlignment="1" applyProtection="1">
      <alignment horizontal="left" vertical="center" wrapText="1"/>
      <protection locked="0"/>
    </xf>
    <xf numFmtId="2" fontId="51" fillId="5" borderId="3" xfId="0" applyNumberFormat="1" applyFont="1" applyFill="1" applyBorder="1" applyAlignment="1" applyProtection="1">
      <alignment horizontal="center" vertical="center" wrapText="1"/>
      <protection locked="0"/>
    </xf>
    <xf numFmtId="0" fontId="51" fillId="8" borderId="3" xfId="0" applyFont="1" applyFill="1" applyBorder="1" applyAlignment="1" applyProtection="1">
      <alignment vertical="center" wrapText="1"/>
      <protection locked="0"/>
    </xf>
    <xf numFmtId="0" fontId="52" fillId="8" borderId="3" xfId="2" applyFont="1" applyFill="1" applyBorder="1" applyAlignment="1">
      <alignment horizontal="center" vertical="center" wrapText="1"/>
    </xf>
    <xf numFmtId="0" fontId="52" fillId="8" borderId="3" xfId="0" applyFont="1" applyFill="1" applyBorder="1" applyAlignment="1" applyProtection="1">
      <alignment vertical="center" wrapText="1"/>
      <protection locked="0"/>
    </xf>
    <xf numFmtId="2" fontId="51" fillId="8" borderId="3" xfId="0" applyNumberFormat="1" applyFont="1" applyFill="1" applyBorder="1" applyAlignment="1" applyProtection="1">
      <alignment horizontal="center" vertical="center" wrapText="1"/>
      <protection locked="0"/>
    </xf>
    <xf numFmtId="0" fontId="52" fillId="8" borderId="3" xfId="5" applyFont="1" applyFill="1" applyBorder="1" applyAlignment="1">
      <alignment horizontal="center" vertical="center" wrapText="1"/>
    </xf>
    <xf numFmtId="2" fontId="51" fillId="8" borderId="3" xfId="1" applyNumberFormat="1" applyFont="1" applyFill="1" applyBorder="1" applyAlignment="1" applyProtection="1">
      <alignment horizontal="center" vertical="center" wrapText="1"/>
      <protection locked="0"/>
    </xf>
    <xf numFmtId="0" fontId="52" fillId="8" borderId="3" xfId="5" applyFont="1" applyFill="1" applyBorder="1" applyAlignment="1">
      <alignment horizontal="left" vertical="center" wrapText="1"/>
    </xf>
    <xf numFmtId="2" fontId="52" fillId="0" borderId="3" xfId="0" applyNumberFormat="1" applyFont="1" applyFill="1" applyBorder="1" applyAlignment="1" applyProtection="1">
      <alignment horizontal="center" vertical="center" wrapText="1"/>
      <protection locked="0"/>
    </xf>
    <xf numFmtId="0" fontId="52" fillId="0" borderId="3" xfId="0" applyFont="1" applyFill="1" applyBorder="1" applyAlignment="1" applyProtection="1">
      <alignment vertical="center" wrapText="1"/>
      <protection locked="0"/>
    </xf>
    <xf numFmtId="0" fontId="52" fillId="8" borderId="0" xfId="0" applyFont="1" applyFill="1" applyAlignment="1">
      <alignment horizontal="center" vertical="center" wrapText="1"/>
    </xf>
    <xf numFmtId="0" fontId="51" fillId="0" borderId="3" xfId="0" applyFont="1" applyFill="1" applyBorder="1" applyAlignment="1" applyProtection="1">
      <alignment horizontal="center" vertical="center" wrapText="1"/>
      <protection locked="0"/>
    </xf>
    <xf numFmtId="0" fontId="51" fillId="0" borderId="3" xfId="0" applyFont="1" applyFill="1" applyBorder="1" applyAlignment="1" applyProtection="1">
      <alignment vertical="center" wrapText="1"/>
      <protection locked="0"/>
    </xf>
    <xf numFmtId="0" fontId="52" fillId="8" borderId="13" xfId="5" applyFont="1" applyFill="1" applyBorder="1" applyAlignment="1">
      <alignment horizontal="center" vertical="center" wrapText="1"/>
    </xf>
    <xf numFmtId="0" fontId="52" fillId="8" borderId="14" xfId="0" applyFont="1" applyFill="1" applyBorder="1" applyAlignment="1" applyProtection="1">
      <alignment horizontal="center" vertical="center" wrapText="1"/>
      <protection locked="0"/>
    </xf>
    <xf numFmtId="0" fontId="52" fillId="8" borderId="14" xfId="0" applyFont="1" applyFill="1" applyBorder="1" applyAlignment="1" applyProtection="1">
      <alignment horizontal="left" vertical="center" wrapText="1"/>
      <protection locked="0"/>
    </xf>
    <xf numFmtId="0" fontId="52" fillId="8" borderId="14" xfId="2" applyFont="1" applyFill="1" applyBorder="1" applyAlignment="1">
      <alignment horizontal="center" vertical="center" wrapText="1"/>
    </xf>
    <xf numFmtId="0" fontId="52" fillId="8" borderId="14" xfId="0" applyFont="1" applyFill="1" applyBorder="1" applyAlignment="1" applyProtection="1">
      <alignment vertical="center" wrapText="1"/>
      <protection locked="0"/>
    </xf>
    <xf numFmtId="0" fontId="52" fillId="8" borderId="14" xfId="0" applyFont="1" applyFill="1" applyBorder="1" applyAlignment="1">
      <alignment horizontal="center" vertical="center" wrapText="1"/>
    </xf>
    <xf numFmtId="0" fontId="52" fillId="8" borderId="15" xfId="0" applyFont="1" applyFill="1" applyBorder="1" applyAlignment="1">
      <alignment horizontal="center" vertical="center" wrapText="1"/>
    </xf>
    <xf numFmtId="0" fontId="51" fillId="8" borderId="0" xfId="0" applyFont="1" applyFill="1" applyAlignment="1">
      <alignment vertical="center" wrapText="1"/>
    </xf>
    <xf numFmtId="0" fontId="51" fillId="15" borderId="3" xfId="0" applyFont="1" applyFill="1" applyBorder="1" applyAlignment="1" applyProtection="1">
      <alignment horizontal="center" vertical="center" wrapText="1"/>
      <protection locked="0"/>
    </xf>
    <xf numFmtId="0" fontId="52" fillId="15" borderId="3" xfId="0" applyFont="1" applyFill="1" applyBorder="1" applyAlignment="1" applyProtection="1">
      <alignment horizontal="center" vertical="center" wrapText="1"/>
      <protection locked="0"/>
    </xf>
    <xf numFmtId="0" fontId="52" fillId="15" borderId="3" xfId="0" applyFont="1" applyFill="1" applyBorder="1" applyAlignment="1">
      <alignment horizontal="center" vertical="center" wrapText="1"/>
    </xf>
    <xf numFmtId="0" fontId="52" fillId="15" borderId="3" xfId="0" applyFont="1" applyFill="1" applyBorder="1" applyAlignment="1" applyProtection="1">
      <alignment horizontal="left" vertical="center" wrapText="1"/>
      <protection locked="0"/>
    </xf>
    <xf numFmtId="0" fontId="52" fillId="15" borderId="3" xfId="2" applyFont="1" applyFill="1" applyBorder="1" applyAlignment="1" applyProtection="1">
      <alignment vertical="center" wrapText="1"/>
      <protection locked="0"/>
    </xf>
    <xf numFmtId="2" fontId="52" fillId="15" borderId="3" xfId="0" applyNumberFormat="1" applyFont="1" applyFill="1" applyBorder="1" applyAlignment="1" applyProtection="1">
      <alignment horizontal="center" vertical="center" wrapText="1"/>
      <protection locked="0"/>
    </xf>
    <xf numFmtId="0" fontId="52" fillId="15" borderId="3" xfId="0" applyFont="1" applyFill="1" applyBorder="1" applyAlignment="1">
      <alignment horizontal="left" vertical="center" wrapText="1"/>
    </xf>
    <xf numFmtId="0" fontId="52" fillId="15" borderId="0" xfId="0" applyFont="1" applyFill="1" applyAlignment="1">
      <alignment vertical="center" wrapText="1"/>
    </xf>
    <xf numFmtId="0" fontId="45" fillId="15" borderId="0" xfId="0" applyFont="1" applyFill="1" applyAlignment="1">
      <alignment vertical="center" wrapText="1"/>
    </xf>
    <xf numFmtId="0" fontId="19" fillId="8" borderId="3" xfId="0" applyFont="1" applyFill="1" applyBorder="1" applyAlignment="1" applyProtection="1">
      <alignment horizontal="center" vertical="center" wrapText="1"/>
      <protection locked="0"/>
    </xf>
    <xf numFmtId="2" fontId="19" fillId="8" borderId="3" xfId="0" applyNumberFormat="1" applyFont="1" applyFill="1" applyBorder="1" applyAlignment="1" applyProtection="1">
      <alignment horizontal="center" vertical="center" wrapText="1"/>
      <protection locked="0"/>
    </xf>
    <xf numFmtId="0" fontId="19" fillId="8" borderId="3" xfId="0" applyFont="1" applyFill="1" applyBorder="1" applyAlignment="1" applyProtection="1">
      <alignment vertical="center" wrapText="1"/>
      <protection locked="0"/>
    </xf>
    <xf numFmtId="0" fontId="53" fillId="8" borderId="3" xfId="0" applyFont="1" applyFill="1" applyBorder="1" applyAlignment="1" applyProtection="1">
      <alignment horizontal="center" vertical="center" wrapText="1"/>
      <protection locked="0"/>
    </xf>
    <xf numFmtId="0" fontId="53" fillId="8" borderId="3" xfId="0" applyFont="1" applyFill="1" applyBorder="1" applyAlignment="1" applyProtection="1">
      <alignment horizontal="left" vertical="center" wrapText="1"/>
      <protection locked="0"/>
    </xf>
    <xf numFmtId="0" fontId="53" fillId="8" borderId="3" xfId="0" applyFont="1" applyFill="1" applyBorder="1" applyAlignment="1" applyProtection="1">
      <alignment vertical="center" wrapText="1"/>
      <protection locked="0"/>
    </xf>
    <xf numFmtId="2" fontId="53" fillId="8" borderId="3" xfId="0" applyNumberFormat="1" applyFont="1" applyFill="1" applyBorder="1" applyAlignment="1" applyProtection="1">
      <alignment horizontal="center" vertical="center" wrapText="1"/>
      <protection locked="0"/>
    </xf>
    <xf numFmtId="0" fontId="19" fillId="8" borderId="3" xfId="0" applyFont="1" applyFill="1" applyBorder="1" applyAlignment="1" applyProtection="1">
      <alignment horizontal="left" vertical="center" wrapText="1"/>
      <protection locked="0"/>
    </xf>
    <xf numFmtId="2" fontId="19" fillId="0" borderId="3" xfId="0" applyNumberFormat="1" applyFont="1" applyFill="1" applyBorder="1" applyAlignment="1" applyProtection="1">
      <alignment horizontal="center" vertical="center" wrapText="1"/>
      <protection locked="0"/>
    </xf>
    <xf numFmtId="0" fontId="53" fillId="8" borderId="3" xfId="0" applyFont="1" applyFill="1" applyBorder="1" applyAlignment="1">
      <alignment horizontal="left" vertical="center" wrapText="1"/>
    </xf>
    <xf numFmtId="0" fontId="19" fillId="8" borderId="3" xfId="1" applyFont="1" applyFill="1" applyBorder="1" applyAlignment="1" applyProtection="1">
      <alignment horizontal="left" vertical="center" wrapText="1"/>
      <protection locked="0"/>
    </xf>
    <xf numFmtId="0" fontId="19" fillId="8" borderId="3" xfId="1" applyFont="1" applyFill="1" applyBorder="1" applyAlignment="1" applyProtection="1">
      <alignment horizontal="center" vertical="center" wrapText="1"/>
      <protection locked="0"/>
    </xf>
    <xf numFmtId="0" fontId="19" fillId="8" borderId="3" xfId="1" applyFont="1" applyFill="1" applyBorder="1" applyAlignment="1" applyProtection="1">
      <alignment vertical="center" wrapText="1"/>
      <protection locked="0"/>
    </xf>
    <xf numFmtId="2" fontId="19" fillId="8" borderId="3" xfId="1" applyNumberFormat="1" applyFont="1" applyFill="1" applyBorder="1" applyAlignment="1" applyProtection="1">
      <alignment horizontal="center" vertical="center" wrapText="1"/>
      <protection locked="0"/>
    </xf>
    <xf numFmtId="0" fontId="53" fillId="8" borderId="3" xfId="0" applyFont="1" applyFill="1" applyBorder="1" applyAlignment="1">
      <alignment horizontal="center" vertical="center" wrapText="1"/>
    </xf>
    <xf numFmtId="2" fontId="53" fillId="8" borderId="3" xfId="0" applyNumberFormat="1" applyFont="1" applyFill="1" applyBorder="1" applyAlignment="1">
      <alignment horizontal="center" vertical="center" wrapText="1"/>
    </xf>
    <xf numFmtId="0" fontId="53" fillId="8" borderId="3" xfId="0" applyFont="1" applyFill="1" applyBorder="1" applyAlignment="1">
      <alignment vertical="center" wrapText="1"/>
    </xf>
    <xf numFmtId="0" fontId="53" fillId="5" borderId="3" xfId="0" applyFont="1" applyFill="1" applyBorder="1" applyAlignment="1" applyProtection="1">
      <alignment horizontal="center" vertical="center" wrapText="1"/>
      <protection locked="0"/>
    </xf>
    <xf numFmtId="0" fontId="53" fillId="5" borderId="3" xfId="0" applyFont="1" applyFill="1" applyBorder="1" applyAlignment="1">
      <alignment horizontal="center" vertical="center" wrapText="1"/>
    </xf>
    <xf numFmtId="2" fontId="53" fillId="5" borderId="3" xfId="0" applyNumberFormat="1" applyFont="1" applyFill="1" applyBorder="1" applyAlignment="1">
      <alignment horizontal="center" vertical="center" wrapText="1"/>
    </xf>
    <xf numFmtId="0" fontId="53" fillId="5" borderId="3" xfId="0" applyFont="1" applyFill="1" applyBorder="1" applyAlignment="1" applyProtection="1">
      <alignment vertical="center" wrapText="1"/>
      <protection locked="0"/>
    </xf>
    <xf numFmtId="2" fontId="19" fillId="14" borderId="3" xfId="0" applyNumberFormat="1" applyFont="1" applyFill="1" applyBorder="1" applyAlignment="1" applyProtection="1">
      <alignment horizontal="center" vertical="center" wrapText="1"/>
      <protection locked="0"/>
    </xf>
    <xf numFmtId="0" fontId="53" fillId="14" borderId="3" xfId="0" applyFont="1" applyFill="1" applyBorder="1" applyAlignment="1" applyProtection="1">
      <alignment vertical="center" wrapText="1"/>
      <protection locked="0"/>
    </xf>
    <xf numFmtId="0" fontId="53" fillId="0" borderId="3" xfId="0" applyFont="1" applyFill="1" applyBorder="1" applyAlignment="1" applyProtection="1">
      <alignment horizontal="left" vertical="center" wrapText="1"/>
      <protection locked="0"/>
    </xf>
    <xf numFmtId="0" fontId="53" fillId="0" borderId="3" xfId="0" applyFont="1" applyFill="1" applyBorder="1" applyAlignment="1" applyProtection="1">
      <alignment horizontal="center" vertical="center" wrapText="1"/>
      <protection locked="0"/>
    </xf>
    <xf numFmtId="0" fontId="53" fillId="0" borderId="3" xfId="0" applyFont="1" applyFill="1" applyBorder="1" applyAlignment="1" applyProtection="1">
      <alignment vertical="center" wrapText="1"/>
      <protection locked="0"/>
    </xf>
    <xf numFmtId="2" fontId="53" fillId="0" borderId="3" xfId="0" applyNumberFormat="1" applyFont="1" applyFill="1" applyBorder="1" applyAlignment="1" applyProtection="1">
      <alignment horizontal="center" vertical="center" wrapText="1"/>
      <protection locked="0"/>
    </xf>
    <xf numFmtId="0" fontId="19" fillId="0" borderId="3" xfId="0" applyFont="1" applyFill="1" applyBorder="1" applyAlignment="1" applyProtection="1">
      <alignment horizontal="center" vertical="center" wrapText="1"/>
      <protection locked="0"/>
    </xf>
    <xf numFmtId="0" fontId="53" fillId="8" borderId="16" xfId="0" applyFont="1" applyFill="1" applyBorder="1" applyAlignment="1">
      <alignment vertical="center" wrapText="1"/>
    </xf>
    <xf numFmtId="0" fontId="53" fillId="8" borderId="2" xfId="0" applyFont="1" applyFill="1" applyBorder="1" applyAlignment="1">
      <alignment vertical="center" wrapText="1"/>
    </xf>
    <xf numFmtId="0" fontId="53" fillId="8" borderId="3" xfId="5" applyFont="1" applyFill="1" applyBorder="1" applyAlignment="1">
      <alignment horizontal="left" vertical="center" wrapText="1"/>
    </xf>
    <xf numFmtId="0" fontId="53" fillId="8" borderId="3" xfId="2" applyFont="1" applyFill="1" applyBorder="1" applyAlignment="1">
      <alignment horizontal="center" vertical="center" wrapText="1"/>
    </xf>
    <xf numFmtId="0" fontId="53" fillId="8" borderId="3" xfId="5" applyFont="1" applyFill="1" applyBorder="1" applyAlignment="1">
      <alignment horizontal="center" vertical="center" wrapText="1"/>
    </xf>
    <xf numFmtId="0" fontId="53" fillId="8" borderId="3" xfId="3" applyNumberFormat="1" applyFont="1" applyFill="1" applyBorder="1" applyAlignment="1" applyProtection="1">
      <alignment horizontal="left" vertical="center" wrapText="1"/>
      <protection locked="0"/>
    </xf>
    <xf numFmtId="0" fontId="0" fillId="0" borderId="3" xfId="0" applyBorder="1" applyAlignment="1" applyProtection="1">
      <alignment vertical="center" wrapText="1"/>
      <protection locked="0"/>
    </xf>
    <xf numFmtId="0" fontId="0" fillId="8" borderId="3" xfId="0" applyFill="1" applyBorder="1" applyAlignment="1" applyProtection="1">
      <alignment vertical="center" wrapText="1"/>
      <protection locked="0"/>
    </xf>
    <xf numFmtId="0" fontId="24" fillId="8" borderId="3" xfId="0" applyFont="1" applyFill="1" applyBorder="1" applyAlignment="1" applyProtection="1">
      <alignment horizontal="left" vertical="center" wrapText="1"/>
      <protection locked="0"/>
    </xf>
    <xf numFmtId="0" fontId="24" fillId="8" borderId="3" xfId="0" applyFont="1" applyFill="1" applyBorder="1" applyAlignment="1" applyProtection="1">
      <alignment horizontal="center" vertical="center" wrapText="1"/>
      <protection locked="0"/>
    </xf>
    <xf numFmtId="0" fontId="24" fillId="8" borderId="3" xfId="0" applyFont="1" applyFill="1" applyBorder="1" applyAlignment="1" applyProtection="1">
      <alignment vertical="center" wrapText="1"/>
      <protection locked="0"/>
    </xf>
    <xf numFmtId="2" fontId="24" fillId="8" borderId="3" xfId="0" applyNumberFormat="1" applyFont="1" applyFill="1" applyBorder="1" applyAlignment="1" applyProtection="1">
      <alignment horizontal="center" vertical="center" wrapText="1"/>
      <protection locked="0"/>
    </xf>
    <xf numFmtId="0" fontId="24" fillId="8" borderId="14" xfId="0" applyFont="1" applyFill="1" applyBorder="1" applyAlignment="1" applyProtection="1">
      <alignment horizontal="center" vertical="center" wrapText="1"/>
      <protection locked="0"/>
    </xf>
    <xf numFmtId="0" fontId="24" fillId="8" borderId="14" xfId="0" applyFont="1" applyFill="1" applyBorder="1" applyAlignment="1" applyProtection="1">
      <alignment vertical="center" wrapText="1"/>
      <protection locked="0"/>
    </xf>
    <xf numFmtId="0" fontId="24" fillId="8" borderId="15" xfId="0" applyFont="1" applyFill="1" applyBorder="1" applyAlignment="1" applyProtection="1">
      <alignment horizontal="center" vertical="center" wrapText="1"/>
      <protection locked="0"/>
    </xf>
    <xf numFmtId="2" fontId="43" fillId="8" borderId="3" xfId="1" applyNumberFormat="1" applyFont="1" applyFill="1" applyBorder="1" applyAlignment="1" applyProtection="1">
      <alignment horizontal="center" vertical="center" wrapText="1"/>
      <protection locked="0"/>
    </xf>
    <xf numFmtId="0" fontId="45" fillId="16" borderId="3" xfId="0" applyFont="1" applyFill="1" applyBorder="1" applyAlignment="1" applyProtection="1">
      <alignment vertical="center" wrapText="1"/>
      <protection locked="0"/>
    </xf>
    <xf numFmtId="0" fontId="53" fillId="8" borderId="3" xfId="8" quotePrefix="1" applyFont="1" applyFill="1" applyBorder="1" applyAlignment="1">
      <alignment horizontal="left" vertical="center" wrapText="1"/>
    </xf>
    <xf numFmtId="0" fontId="53" fillId="8" borderId="14" xfId="0" applyFont="1" applyFill="1" applyBorder="1" applyAlignment="1" applyProtection="1">
      <alignment horizontal="center" vertical="center" wrapText="1"/>
      <protection locked="0"/>
    </xf>
    <xf numFmtId="0" fontId="53" fillId="8" borderId="14" xfId="0" applyFont="1" applyFill="1" applyBorder="1" applyAlignment="1" applyProtection="1">
      <alignment vertical="center" wrapText="1"/>
      <protection locked="0"/>
    </xf>
    <xf numFmtId="0" fontId="53" fillId="8" borderId="15" xfId="0" applyFont="1" applyFill="1" applyBorder="1" applyAlignment="1" applyProtection="1">
      <alignment horizontal="center" vertical="center" wrapText="1"/>
      <protection locked="0"/>
    </xf>
    <xf numFmtId="0" fontId="24" fillId="8" borderId="0" xfId="0" applyFont="1" applyFill="1" applyAlignment="1">
      <alignment vertical="center" wrapText="1"/>
    </xf>
    <xf numFmtId="0" fontId="51" fillId="16" borderId="3" xfId="0" applyFont="1" applyFill="1" applyBorder="1" applyAlignment="1" applyProtection="1">
      <alignment vertical="center" wrapText="1"/>
      <protection locked="0"/>
    </xf>
    <xf numFmtId="0" fontId="0" fillId="0" borderId="3" xfId="0" applyBorder="1" applyAlignment="1">
      <alignment vertical="center"/>
    </xf>
    <xf numFmtId="0" fontId="0" fillId="0" borderId="3" xfId="0" applyBorder="1" applyAlignment="1">
      <alignment wrapText="1"/>
    </xf>
    <xf numFmtId="0" fontId="0" fillId="5" borderId="3" xfId="0" applyFill="1" applyBorder="1" applyAlignment="1">
      <alignment horizontal="center" vertical="center" wrapText="1"/>
    </xf>
    <xf numFmtId="0" fontId="8" fillId="5" borderId="3" xfId="0" applyFont="1" applyFill="1" applyBorder="1" applyAlignment="1">
      <alignment horizontal="center" vertical="center" wrapText="1"/>
    </xf>
    <xf numFmtId="0" fontId="0" fillId="5" borderId="3" xfId="0" applyNumberFormat="1" applyFill="1" applyBorder="1" applyAlignment="1">
      <alignment horizontal="center" vertical="center" wrapText="1"/>
    </xf>
    <xf numFmtId="0" fontId="0" fillId="5" borderId="3" xfId="0" applyFill="1" applyBorder="1" applyAlignment="1">
      <alignment horizontal="center" vertical="center"/>
    </xf>
    <xf numFmtId="0" fontId="0" fillId="5" borderId="3" xfId="0" applyFont="1" applyFill="1" applyBorder="1" applyAlignment="1">
      <alignment horizontal="center" vertical="center" wrapText="1"/>
    </xf>
    <xf numFmtId="1" fontId="0" fillId="0" borderId="16" xfId="0" applyNumberFormat="1" applyBorder="1" applyAlignment="1">
      <alignment horizontal="center" vertical="center"/>
    </xf>
    <xf numFmtId="0" fontId="12" fillId="5" borderId="53" xfId="0" applyFont="1" applyFill="1" applyBorder="1" applyAlignment="1">
      <alignment vertical="center" wrapText="1"/>
    </xf>
    <xf numFmtId="0" fontId="12" fillId="5" borderId="3" xfId="0" applyFont="1" applyFill="1" applyBorder="1" applyAlignment="1">
      <alignment vertical="center" wrapText="1"/>
    </xf>
    <xf numFmtId="0" fontId="3" fillId="0" borderId="13" xfId="0" applyFont="1" applyBorder="1" applyAlignment="1">
      <alignment horizontal="center" vertical="center" wrapText="1"/>
    </xf>
    <xf numFmtId="0" fontId="0" fillId="0" borderId="13" xfId="0" applyBorder="1" applyAlignment="1">
      <alignment horizontal="center" vertical="center" wrapText="1"/>
    </xf>
    <xf numFmtId="0" fontId="0" fillId="5" borderId="13" xfId="0" applyFill="1" applyBorder="1" applyAlignment="1">
      <alignment horizontal="center" vertical="center" wrapText="1"/>
    </xf>
    <xf numFmtId="0" fontId="0" fillId="5" borderId="54" xfId="0" applyFill="1" applyBorder="1" applyAlignment="1">
      <alignment horizontal="center" vertical="center" wrapText="1"/>
    </xf>
    <xf numFmtId="0" fontId="0" fillId="0" borderId="13" xfId="0" applyBorder="1" applyAlignment="1">
      <alignment vertical="center" wrapText="1"/>
    </xf>
    <xf numFmtId="0" fontId="54" fillId="0" borderId="13" xfId="12" applyBorder="1" applyAlignment="1" applyProtection="1">
      <alignment vertical="center" wrapText="1"/>
    </xf>
    <xf numFmtId="0" fontId="12" fillId="9" borderId="3" xfId="0" applyFont="1" applyFill="1" applyBorder="1" applyAlignment="1">
      <alignment horizontal="center" vertical="center" wrapText="1"/>
    </xf>
    <xf numFmtId="0" fontId="12" fillId="0" borderId="3" xfId="0" applyFont="1" applyBorder="1" applyAlignment="1">
      <alignment horizontal="left" vertical="center" wrapText="1"/>
    </xf>
    <xf numFmtId="0" fontId="17" fillId="8" borderId="3" xfId="0" applyFont="1" applyFill="1" applyBorder="1" applyAlignment="1">
      <alignment horizontal="center" vertical="top" wrapText="1"/>
    </xf>
    <xf numFmtId="0" fontId="3" fillId="0" borderId="13" xfId="0" applyFont="1" applyBorder="1" applyAlignment="1">
      <alignment horizontal="center"/>
    </xf>
    <xf numFmtId="0" fontId="3" fillId="0" borderId="15" xfId="0" applyFont="1" applyBorder="1" applyAlignment="1">
      <alignment horizontal="center"/>
    </xf>
    <xf numFmtId="0" fontId="16" fillId="8" borderId="8" xfId="0" applyFont="1" applyFill="1" applyBorder="1" applyAlignment="1">
      <alignment vertical="top"/>
    </xf>
    <xf numFmtId="0" fontId="16" fillId="8" borderId="0" xfId="0" applyFont="1" applyFill="1" applyAlignment="1">
      <alignment horizontal="center" vertical="top" wrapText="1"/>
    </xf>
    <xf numFmtId="0" fontId="0" fillId="8" borderId="0" xfId="0" applyFill="1" applyAlignment="1">
      <alignment horizontal="center" vertical="top" wrapText="1"/>
    </xf>
    <xf numFmtId="0" fontId="0" fillId="8" borderId="0" xfId="0" applyFill="1" applyAlignment="1">
      <alignment vertical="top" wrapText="1"/>
    </xf>
    <xf numFmtId="0" fontId="19" fillId="8" borderId="3" xfId="0" applyFont="1" applyFill="1" applyBorder="1" applyAlignment="1">
      <alignment horizontal="center" vertical="top" wrapText="1"/>
    </xf>
    <xf numFmtId="0" fontId="57" fillId="8" borderId="3" xfId="0" applyFont="1" applyFill="1" applyBorder="1" applyAlignment="1">
      <alignment horizontal="center" vertical="top" wrapText="1"/>
    </xf>
    <xf numFmtId="0" fontId="24" fillId="8" borderId="0" xfId="0" applyFont="1" applyFill="1" applyAlignment="1">
      <alignment horizontal="center" vertical="top" wrapText="1"/>
    </xf>
    <xf numFmtId="0" fontId="24" fillId="8" borderId="0" xfId="0" applyFont="1" applyFill="1" applyAlignment="1">
      <alignment vertical="top" wrapText="1"/>
    </xf>
    <xf numFmtId="0" fontId="26" fillId="8" borderId="3" xfId="0" applyFont="1" applyFill="1" applyBorder="1" applyAlignment="1">
      <alignment horizontal="center" vertical="center" wrapText="1"/>
    </xf>
    <xf numFmtId="0" fontId="26" fillId="8" borderId="3" xfId="0" applyFont="1" applyFill="1" applyBorder="1" applyAlignment="1">
      <alignment vertical="center" wrapText="1"/>
    </xf>
    <xf numFmtId="1" fontId="17" fillId="8" borderId="3" xfId="0" applyNumberFormat="1" applyFont="1" applyFill="1" applyBorder="1" applyAlignment="1">
      <alignment horizontal="center" vertical="center"/>
    </xf>
    <xf numFmtId="1" fontId="0" fillId="8" borderId="3" xfId="0" applyNumberFormat="1" applyFill="1" applyBorder="1" applyAlignment="1">
      <alignment horizontal="center" vertical="center" wrapText="1"/>
    </xf>
    <xf numFmtId="1" fontId="0" fillId="8" borderId="3" xfId="0" applyNumberFormat="1" applyFill="1" applyBorder="1" applyAlignment="1" applyProtection="1">
      <alignment horizontal="center"/>
    </xf>
    <xf numFmtId="0" fontId="0" fillId="8" borderId="3" xfId="0" applyNumberFormat="1" applyFill="1" applyBorder="1" applyAlignment="1" applyProtection="1">
      <alignment horizontal="center" vertical="center" wrapText="1"/>
    </xf>
    <xf numFmtId="0" fontId="17" fillId="8" borderId="3" xfId="0" applyFont="1" applyFill="1" applyBorder="1" applyAlignment="1">
      <alignment horizontal="center" vertical="center" wrapText="1"/>
    </xf>
    <xf numFmtId="9" fontId="1" fillId="8" borderId="3" xfId="11" applyFont="1" applyFill="1" applyBorder="1" applyAlignment="1">
      <alignment horizontal="center"/>
    </xf>
    <xf numFmtId="9" fontId="26" fillId="8" borderId="3" xfId="11" applyFont="1" applyFill="1" applyBorder="1" applyAlignment="1">
      <alignment horizontal="center" vertical="center"/>
    </xf>
    <xf numFmtId="0" fontId="0" fillId="8" borderId="0" xfId="0" applyFill="1" applyAlignment="1">
      <alignment horizontal="center" vertical="center" wrapText="1"/>
    </xf>
    <xf numFmtId="0" fontId="0" fillId="8" borderId="0" xfId="0" applyFill="1" applyAlignment="1">
      <alignment vertical="center" wrapText="1"/>
    </xf>
    <xf numFmtId="0" fontId="17" fillId="8" borderId="2" xfId="0" applyFont="1" applyFill="1" applyBorder="1" applyAlignment="1">
      <alignment horizontal="center" vertical="center" wrapText="1"/>
    </xf>
    <xf numFmtId="0" fontId="17" fillId="8" borderId="17" xfId="0" applyFont="1" applyFill="1" applyBorder="1" applyAlignment="1">
      <alignment horizontal="center" vertical="center" wrapText="1"/>
    </xf>
    <xf numFmtId="0" fontId="25" fillId="8" borderId="3" xfId="0" applyFont="1" applyFill="1" applyBorder="1" applyAlignment="1">
      <alignment vertical="center" wrapText="1"/>
    </xf>
    <xf numFmtId="1" fontId="18" fillId="8" borderId="3" xfId="0" applyNumberFormat="1" applyFont="1" applyFill="1" applyBorder="1" applyAlignment="1">
      <alignment horizontal="center" vertical="center"/>
    </xf>
    <xf numFmtId="0" fontId="25" fillId="8" borderId="3" xfId="0" applyFont="1" applyFill="1" applyBorder="1" applyAlignment="1">
      <alignment horizontal="center" vertical="center" wrapText="1"/>
    </xf>
    <xf numFmtId="1" fontId="3" fillId="8" borderId="3" xfId="0" applyNumberFormat="1" applyFont="1" applyFill="1" applyBorder="1" applyAlignment="1">
      <alignment horizontal="center" vertical="center" wrapText="1"/>
    </xf>
    <xf numFmtId="1" fontId="0" fillId="8" borderId="3" xfId="0" applyNumberFormat="1" applyFill="1" applyBorder="1" applyAlignment="1" applyProtection="1">
      <alignment horizontal="center" vertical="center"/>
    </xf>
    <xf numFmtId="0" fontId="3" fillId="8" borderId="3" xfId="0" applyNumberFormat="1" applyFont="1" applyFill="1" applyBorder="1" applyAlignment="1" applyProtection="1">
      <alignment horizontal="center" vertical="center" wrapText="1"/>
    </xf>
    <xf numFmtId="0" fontId="22" fillId="8" borderId="3" xfId="0" applyFont="1" applyFill="1" applyBorder="1" applyAlignment="1">
      <alignment horizontal="center" vertical="center"/>
    </xf>
    <xf numFmtId="9" fontId="3" fillId="8" borderId="3" xfId="11" applyFont="1" applyFill="1" applyBorder="1" applyAlignment="1">
      <alignment horizontal="center" vertical="center"/>
    </xf>
    <xf numFmtId="9" fontId="25" fillId="8" borderId="3" xfId="11" applyFont="1" applyFill="1" applyBorder="1" applyAlignment="1">
      <alignment horizontal="center" vertical="center"/>
    </xf>
    <xf numFmtId="0" fontId="3" fillId="8" borderId="0" xfId="0" applyFont="1" applyFill="1" applyAlignment="1">
      <alignment horizontal="center" vertical="center" wrapText="1"/>
    </xf>
    <xf numFmtId="0" fontId="3" fillId="8" borderId="0" xfId="0" applyFont="1" applyFill="1" applyAlignment="1">
      <alignment vertical="center" wrapText="1"/>
    </xf>
    <xf numFmtId="0" fontId="53" fillId="8" borderId="3" xfId="0" applyFont="1" applyFill="1" applyBorder="1" applyAlignment="1" applyProtection="1">
      <alignment horizontal="center" vertical="center" wrapText="1"/>
      <protection locked="0"/>
    </xf>
    <xf numFmtId="0" fontId="13" fillId="8" borderId="3" xfId="0" applyFont="1" applyFill="1" applyBorder="1" applyAlignment="1" applyProtection="1">
      <alignment horizontal="center" vertical="center" wrapText="1"/>
      <protection locked="0"/>
    </xf>
    <xf numFmtId="0" fontId="55" fillId="8" borderId="3" xfId="0" applyFont="1" applyFill="1" applyBorder="1" applyAlignment="1" applyProtection="1">
      <alignment horizontal="center" vertical="center" wrapText="1"/>
      <protection locked="0"/>
    </xf>
    <xf numFmtId="0" fontId="13" fillId="8" borderId="3" xfId="0" applyFont="1" applyFill="1" applyBorder="1" applyAlignment="1">
      <alignment horizontal="left" vertical="center" wrapText="1"/>
    </xf>
    <xf numFmtId="0" fontId="42" fillId="0" borderId="3" xfId="0" applyFont="1" applyBorder="1" applyAlignment="1">
      <alignment horizontal="center" vertical="center" wrapText="1"/>
    </xf>
    <xf numFmtId="0" fontId="51" fillId="8" borderId="6" xfId="0" applyFont="1" applyFill="1" applyBorder="1" applyAlignment="1" applyProtection="1">
      <alignment horizontal="left" vertical="center"/>
      <protection locked="0"/>
    </xf>
    <xf numFmtId="0" fontId="51" fillId="8" borderId="41" xfId="0" applyFont="1" applyFill="1" applyBorder="1" applyAlignment="1" applyProtection="1">
      <alignment horizontal="left" vertical="center"/>
      <protection locked="0"/>
    </xf>
    <xf numFmtId="0" fontId="51" fillId="8" borderId="21" xfId="0" applyFont="1" applyFill="1" applyBorder="1" applyAlignment="1" applyProtection="1">
      <alignment horizontal="left" vertical="center"/>
      <protection locked="0"/>
    </xf>
    <xf numFmtId="0" fontId="51" fillId="8" borderId="3" xfId="0" applyFont="1" applyFill="1" applyBorder="1" applyAlignment="1" applyProtection="1">
      <alignment horizontal="left" vertical="center" wrapText="1"/>
      <protection locked="0"/>
    </xf>
    <xf numFmtId="0" fontId="19" fillId="8" borderId="3" xfId="0" applyFont="1" applyFill="1" applyBorder="1" applyAlignment="1" applyProtection="1">
      <alignment horizontal="left" vertical="center" wrapText="1"/>
      <protection locked="0"/>
    </xf>
    <xf numFmtId="0" fontId="53" fillId="8" borderId="3" xfId="0" applyFont="1" applyFill="1" applyBorder="1" applyAlignment="1" applyProtection="1">
      <alignment horizontal="center" vertical="center" wrapText="1"/>
      <protection locked="0"/>
    </xf>
    <xf numFmtId="0" fontId="51" fillId="8" borderId="13" xfId="0" applyFont="1" applyFill="1" applyBorder="1" applyAlignment="1" applyProtection="1">
      <alignment horizontal="left" vertical="center" wrapText="1"/>
      <protection locked="0"/>
    </xf>
    <xf numFmtId="0" fontId="51" fillId="8" borderId="14" xfId="0" applyFont="1" applyFill="1" applyBorder="1" applyAlignment="1" applyProtection="1">
      <alignment horizontal="left" vertical="center" wrapText="1"/>
      <protection locked="0"/>
    </xf>
    <xf numFmtId="0" fontId="51" fillId="8" borderId="15" xfId="0" applyFont="1" applyFill="1" applyBorder="1" applyAlignment="1" applyProtection="1">
      <alignment horizontal="left" vertical="center" wrapText="1"/>
      <protection locked="0"/>
    </xf>
    <xf numFmtId="0" fontId="46" fillId="8" borderId="11" xfId="0" applyFont="1" applyFill="1" applyBorder="1" applyAlignment="1" applyProtection="1">
      <alignment horizontal="left" vertical="center" wrapText="1"/>
      <protection locked="0"/>
    </xf>
    <xf numFmtId="0" fontId="46" fillId="8" borderId="8" xfId="0" applyFont="1" applyFill="1" applyBorder="1" applyAlignment="1" applyProtection="1">
      <alignment horizontal="left" vertical="center" wrapText="1"/>
      <protection locked="0"/>
    </xf>
    <xf numFmtId="0" fontId="46" fillId="8" borderId="12" xfId="0" applyFont="1" applyFill="1" applyBorder="1" applyAlignment="1" applyProtection="1">
      <alignment horizontal="left" vertical="center" wrapText="1"/>
      <protection locked="0"/>
    </xf>
    <xf numFmtId="0" fontId="46" fillId="8" borderId="13" xfId="0" applyFont="1" applyFill="1" applyBorder="1" applyAlignment="1">
      <alignment horizontal="left" vertical="center" wrapText="1"/>
    </xf>
    <xf numFmtId="0" fontId="46" fillId="8" borderId="14" xfId="0" applyFont="1" applyFill="1" applyBorder="1" applyAlignment="1">
      <alignment horizontal="left" vertical="center" wrapText="1"/>
    </xf>
    <xf numFmtId="0" fontId="46" fillId="8" borderId="15" xfId="0" applyFont="1" applyFill="1" applyBorder="1" applyAlignment="1">
      <alignment horizontal="left" vertical="center" wrapText="1"/>
    </xf>
    <xf numFmtId="0" fontId="46" fillId="8" borderId="13" xfId="0" applyFont="1" applyFill="1" applyBorder="1" applyAlignment="1" applyProtection="1">
      <alignment horizontal="left" vertical="center" wrapText="1"/>
      <protection locked="0"/>
    </xf>
    <xf numFmtId="0" fontId="46" fillId="8" borderId="14" xfId="0" applyFont="1" applyFill="1" applyBorder="1" applyAlignment="1" applyProtection="1">
      <alignment horizontal="left" vertical="center" wrapText="1"/>
      <protection locked="0"/>
    </xf>
    <xf numFmtId="0" fontId="46" fillId="8" borderId="15" xfId="0" applyFont="1" applyFill="1" applyBorder="1" applyAlignment="1" applyProtection="1">
      <alignment horizontal="left" vertical="center" wrapText="1"/>
      <protection locked="0"/>
    </xf>
    <xf numFmtId="0" fontId="45" fillId="8" borderId="16" xfId="0" applyFont="1" applyFill="1" applyBorder="1" applyAlignment="1" applyProtection="1">
      <alignment horizontal="center" vertical="center" wrapText="1"/>
      <protection locked="0"/>
    </xf>
    <xf numFmtId="0" fontId="45" fillId="8" borderId="17" xfId="0" applyFont="1" applyFill="1" applyBorder="1" applyAlignment="1" applyProtection="1">
      <alignment horizontal="center" vertical="center" wrapText="1"/>
      <protection locked="0"/>
    </xf>
    <xf numFmtId="0" fontId="45" fillId="8" borderId="2" xfId="0" applyFont="1" applyFill="1" applyBorder="1" applyAlignment="1" applyProtection="1">
      <alignment horizontal="center" vertical="center" wrapText="1"/>
      <protection locked="0"/>
    </xf>
    <xf numFmtId="0" fontId="3" fillId="4" borderId="13" xfId="0" applyFont="1" applyFill="1" applyBorder="1" applyAlignment="1" applyProtection="1">
      <alignment horizontal="left" vertical="center" wrapText="1"/>
      <protection locked="0"/>
    </xf>
    <xf numFmtId="0" fontId="3" fillId="4" borderId="14" xfId="0" applyFont="1" applyFill="1" applyBorder="1" applyAlignment="1" applyProtection="1">
      <alignment horizontal="left" vertical="center" wrapText="1"/>
      <protection locked="0"/>
    </xf>
    <xf numFmtId="0" fontId="3" fillId="4" borderId="15" xfId="0" applyFont="1" applyFill="1" applyBorder="1" applyAlignment="1" applyProtection="1">
      <alignment horizontal="left" vertical="center" wrapText="1"/>
      <protection locked="0"/>
    </xf>
    <xf numFmtId="0" fontId="47" fillId="0" borderId="49" xfId="0" applyFont="1" applyBorder="1" applyAlignment="1">
      <alignment horizontal="center" vertical="center" wrapText="1"/>
    </xf>
    <xf numFmtId="0" fontId="47" fillId="0" borderId="50" xfId="0" applyFont="1" applyBorder="1" applyAlignment="1">
      <alignment horizontal="center" vertical="center" wrapText="1"/>
    </xf>
    <xf numFmtId="0" fontId="47" fillId="0" borderId="42" xfId="0" applyFont="1" applyBorder="1" applyAlignment="1">
      <alignment horizontal="center" vertical="center" wrapText="1"/>
    </xf>
    <xf numFmtId="0" fontId="3" fillId="0" borderId="13" xfId="0" applyFont="1" applyBorder="1" applyAlignment="1">
      <alignment horizontal="center"/>
    </xf>
    <xf numFmtId="0" fontId="3" fillId="0" borderId="15" xfId="0" applyFont="1" applyBorder="1" applyAlignment="1">
      <alignment horizontal="center"/>
    </xf>
    <xf numFmtId="0" fontId="12" fillId="0" borderId="3" xfId="0" applyFont="1" applyBorder="1" applyAlignment="1">
      <alignment horizontal="left" vertical="center" wrapText="1"/>
    </xf>
    <xf numFmtId="0" fontId="12" fillId="0" borderId="13" xfId="0" applyFont="1" applyBorder="1" applyAlignment="1">
      <alignment horizontal="center" vertical="center" wrapText="1"/>
    </xf>
    <xf numFmtId="0" fontId="12" fillId="0" borderId="15" xfId="0" applyFont="1" applyBorder="1" applyAlignment="1">
      <alignment horizontal="center" vertical="center" wrapText="1"/>
    </xf>
    <xf numFmtId="0" fontId="19" fillId="9" borderId="3" xfId="0" applyFont="1" applyFill="1" applyBorder="1" applyAlignment="1">
      <alignment horizontal="center" vertical="center" wrapText="1"/>
    </xf>
    <xf numFmtId="0" fontId="12" fillId="9" borderId="3" xfId="0" applyFont="1" applyFill="1" applyBorder="1" applyAlignment="1">
      <alignment horizontal="center" vertical="center" wrapText="1"/>
    </xf>
    <xf numFmtId="0" fontId="37" fillId="0" borderId="29" xfId="0" applyFont="1" applyBorder="1" applyAlignment="1">
      <alignment vertical="center" wrapText="1"/>
    </xf>
    <xf numFmtId="0" fontId="37" fillId="0" borderId="32" xfId="0" applyFont="1" applyBorder="1" applyAlignment="1">
      <alignment vertical="center" wrapText="1"/>
    </xf>
    <xf numFmtId="0" fontId="37" fillId="0" borderId="29" xfId="0" applyFont="1" applyBorder="1" applyAlignment="1">
      <alignment horizontal="left" vertical="center" wrapText="1"/>
    </xf>
    <xf numFmtId="0" fontId="37" fillId="0" borderId="32" xfId="0" applyFont="1" applyBorder="1" applyAlignment="1">
      <alignment horizontal="left" vertical="center" wrapText="1"/>
    </xf>
    <xf numFmtId="0" fontId="37" fillId="0" borderId="29" xfId="0" applyFont="1" applyBorder="1" applyAlignment="1">
      <alignment horizontal="center" vertical="center" wrapText="1"/>
    </xf>
    <xf numFmtId="0" fontId="37" fillId="0" borderId="31" xfId="0" applyFont="1" applyBorder="1" applyAlignment="1">
      <alignment horizontal="center" vertical="center" wrapText="1"/>
    </xf>
    <xf numFmtId="0" fontId="37" fillId="0" borderId="32" xfId="0" applyFont="1" applyBorder="1" applyAlignment="1">
      <alignment horizontal="center" vertical="center" wrapText="1"/>
    </xf>
    <xf numFmtId="0" fontId="37" fillId="0" borderId="31" xfId="0" applyFont="1" applyBorder="1" applyAlignment="1">
      <alignment horizontal="left" vertical="center" wrapText="1"/>
    </xf>
    <xf numFmtId="0" fontId="40" fillId="0" borderId="0" xfId="0" applyFont="1" applyAlignment="1">
      <alignment horizontal="center" vertical="center"/>
    </xf>
    <xf numFmtId="0" fontId="40" fillId="0" borderId="18" xfId="0" applyFont="1" applyBorder="1" applyAlignment="1">
      <alignment horizontal="justify" vertical="center" wrapText="1"/>
    </xf>
    <xf numFmtId="0" fontId="40" fillId="0" borderId="19" xfId="0" applyFont="1" applyBorder="1" applyAlignment="1">
      <alignment horizontal="justify" vertical="center" wrapText="1"/>
    </xf>
    <xf numFmtId="0" fontId="37" fillId="0" borderId="29" xfId="0" applyFont="1" applyFill="1" applyBorder="1" applyAlignment="1">
      <alignment vertical="center" wrapText="1"/>
    </xf>
    <xf numFmtId="0" fontId="37" fillId="0" borderId="32" xfId="0" applyFont="1" applyFill="1" applyBorder="1" applyAlignment="1">
      <alignment vertical="center" wrapText="1"/>
    </xf>
    <xf numFmtId="0" fontId="37" fillId="0" borderId="33" xfId="0" applyFont="1" applyBorder="1" applyAlignment="1">
      <alignment horizontal="center" vertical="center" wrapText="1"/>
    </xf>
    <xf numFmtId="0" fontId="37" fillId="0" borderId="36" xfId="0" applyFont="1" applyBorder="1" applyAlignment="1">
      <alignment horizontal="center" vertical="center" wrapText="1"/>
    </xf>
    <xf numFmtId="0" fontId="37" fillId="0" borderId="38" xfId="0" applyFont="1" applyBorder="1" applyAlignment="1">
      <alignment horizontal="center" vertical="center" wrapText="1"/>
    </xf>
    <xf numFmtId="0" fontId="37" fillId="0" borderId="34" xfId="0" applyFont="1" applyBorder="1" applyAlignment="1">
      <alignment horizontal="left" vertical="center" wrapText="1"/>
    </xf>
    <xf numFmtId="0" fontId="37" fillId="0" borderId="37" xfId="0" applyFont="1" applyBorder="1" applyAlignment="1">
      <alignment horizontal="left" vertical="center" wrapText="1"/>
    </xf>
    <xf numFmtId="0" fontId="37" fillId="0" borderId="39" xfId="0" applyFont="1" applyBorder="1" applyAlignment="1">
      <alignment horizontal="left" vertical="center" wrapText="1"/>
    </xf>
    <xf numFmtId="0" fontId="37" fillId="0" borderId="52" xfId="0" applyFont="1" applyBorder="1" applyAlignment="1">
      <alignment horizontal="left" vertical="center" wrapText="1"/>
    </xf>
    <xf numFmtId="0" fontId="37" fillId="0" borderId="52" xfId="0" applyFont="1" applyBorder="1" applyAlignment="1">
      <alignment horizontal="center" vertical="center" wrapText="1"/>
    </xf>
    <xf numFmtId="0" fontId="17" fillId="8" borderId="3" xfId="0" applyFont="1" applyFill="1" applyBorder="1" applyAlignment="1">
      <alignment horizontal="center" vertical="top" wrapText="1"/>
    </xf>
    <xf numFmtId="0" fontId="7" fillId="8" borderId="3" xfId="0" applyFont="1" applyFill="1" applyBorder="1" applyAlignment="1">
      <alignment horizontal="center" vertical="top" wrapText="1"/>
    </xf>
    <xf numFmtId="0" fontId="57" fillId="8" borderId="3" xfId="0" applyFont="1" applyFill="1" applyBorder="1" applyAlignment="1">
      <alignment horizontal="center" vertical="top" wrapText="1"/>
    </xf>
    <xf numFmtId="0" fontId="19" fillId="8" borderId="13" xfId="0" applyFont="1" applyFill="1" applyBorder="1" applyAlignment="1">
      <alignment horizontal="left" vertical="top" wrapText="1"/>
    </xf>
    <xf numFmtId="0" fontId="19" fillId="8" borderId="14" xfId="0" applyFont="1" applyFill="1" applyBorder="1" applyAlignment="1">
      <alignment horizontal="left" vertical="top" wrapText="1"/>
    </xf>
    <xf numFmtId="0" fontId="19" fillId="8" borderId="15" xfId="0" applyFont="1" applyFill="1" applyBorder="1" applyAlignment="1">
      <alignment horizontal="left" vertical="top" wrapText="1"/>
    </xf>
    <xf numFmtId="0" fontId="56" fillId="8" borderId="3" xfId="0" applyFont="1" applyFill="1" applyBorder="1" applyAlignment="1">
      <alignment horizontal="center" vertical="top" wrapText="1"/>
    </xf>
    <xf numFmtId="0" fontId="10" fillId="0" borderId="0" xfId="0" applyFont="1" applyAlignment="1">
      <alignment horizontal="left" vertical="center"/>
    </xf>
    <xf numFmtId="0" fontId="10" fillId="0" borderId="0" xfId="0" applyFont="1" applyAlignment="1">
      <alignment vertical="center"/>
    </xf>
    <xf numFmtId="0" fontId="10" fillId="0" borderId="3" xfId="0" applyFont="1" applyBorder="1" applyAlignment="1">
      <alignment vertical="center"/>
    </xf>
    <xf numFmtId="0" fontId="42" fillId="0" borderId="3" xfId="0" applyFont="1" applyBorder="1" applyAlignment="1">
      <alignment horizontal="right" vertical="center" wrapText="1"/>
    </xf>
    <xf numFmtId="0" fontId="42" fillId="0" borderId="3" xfId="0" applyFont="1" applyBorder="1" applyAlignment="1">
      <alignment horizontal="center" vertical="center" wrapText="1"/>
    </xf>
    <xf numFmtId="0" fontId="42" fillId="0" borderId="3" xfId="0" applyFont="1" applyBorder="1" applyAlignment="1">
      <alignment vertical="center" wrapText="1"/>
    </xf>
    <xf numFmtId="0" fontId="42" fillId="0" borderId="13" xfId="0" applyFont="1" applyBorder="1" applyAlignment="1">
      <alignment horizontal="center" vertical="center" wrapText="1"/>
    </xf>
    <xf numFmtId="0" fontId="42" fillId="0" borderId="14" xfId="0" applyFont="1" applyBorder="1" applyAlignment="1">
      <alignment horizontal="center" vertical="center" wrapText="1"/>
    </xf>
    <xf numFmtId="0" fontId="42" fillId="0" borderId="15" xfId="0" applyFont="1" applyBorder="1" applyAlignment="1">
      <alignment horizontal="center" vertical="center" wrapText="1"/>
    </xf>
    <xf numFmtId="0" fontId="0" fillId="0" borderId="8" xfId="0" applyBorder="1" applyAlignment="1">
      <alignment horizontal="center"/>
    </xf>
    <xf numFmtId="0" fontId="42" fillId="0" borderId="9" xfId="0" applyFont="1" applyBorder="1" applyAlignment="1">
      <alignment horizontal="center" vertical="center" wrapText="1"/>
    </xf>
    <xf numFmtId="0" fontId="42" fillId="0" borderId="5" xfId="0" applyFont="1" applyBorder="1" applyAlignment="1">
      <alignment horizontal="center" vertical="center" wrapText="1"/>
    </xf>
    <xf numFmtId="0" fontId="42" fillId="0" borderId="10" xfId="0" applyFont="1" applyBorder="1" applyAlignment="1">
      <alignment horizontal="center" vertical="center" wrapText="1"/>
    </xf>
    <xf numFmtId="0" fontId="42" fillId="0" borderId="11" xfId="0" applyFont="1" applyBorder="1" applyAlignment="1">
      <alignment horizontal="center" vertical="center" wrapText="1"/>
    </xf>
    <xf numFmtId="0" fontId="42" fillId="0" borderId="8" xfId="0" applyFont="1" applyBorder="1" applyAlignment="1">
      <alignment horizontal="center" vertical="center" wrapText="1"/>
    </xf>
    <xf numFmtId="0" fontId="42" fillId="0" borderId="12"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xf>
    <xf numFmtId="0" fontId="13" fillId="0" borderId="9" xfId="0" applyFont="1" applyBorder="1" applyAlignment="1">
      <alignment horizontal="center" vertical="center"/>
    </xf>
    <xf numFmtId="0" fontId="13" fillId="0" borderId="11" xfId="0" applyFont="1" applyBorder="1" applyAlignment="1">
      <alignment horizontal="center" vertical="center"/>
    </xf>
    <xf numFmtId="0" fontId="0" fillId="0" borderId="16" xfId="0" applyBorder="1" applyAlignment="1">
      <alignment horizontal="center"/>
    </xf>
    <xf numFmtId="0" fontId="0" fillId="0" borderId="2" xfId="0" applyBorder="1" applyAlignment="1">
      <alignment horizontal="center"/>
    </xf>
    <xf numFmtId="0" fontId="0" fillId="6" borderId="3" xfId="0" applyFill="1" applyBorder="1" applyAlignment="1">
      <alignment horizontal="center"/>
    </xf>
    <xf numFmtId="0" fontId="20" fillId="6" borderId="24" xfId="0" applyFont="1" applyFill="1" applyBorder="1" applyAlignment="1">
      <alignment horizontal="center" vertical="center" wrapText="1"/>
    </xf>
    <xf numFmtId="0" fontId="20" fillId="6" borderId="11" xfId="0" applyFont="1" applyFill="1" applyBorder="1" applyAlignment="1">
      <alignment horizontal="center" vertical="center" wrapText="1"/>
    </xf>
    <xf numFmtId="0" fontId="3" fillId="0" borderId="3" xfId="0" applyFont="1" applyBorder="1" applyAlignment="1">
      <alignment horizontal="center"/>
    </xf>
    <xf numFmtId="0" fontId="20" fillId="6" borderId="20" xfId="0" applyFont="1" applyFill="1" applyBorder="1" applyAlignment="1">
      <alignment horizontal="center" vertical="center" wrapText="1"/>
    </xf>
    <xf numFmtId="0" fontId="20" fillId="6" borderId="22" xfId="0" applyFont="1" applyFill="1" applyBorder="1" applyAlignment="1">
      <alignment horizontal="center" vertical="center" wrapText="1"/>
    </xf>
    <xf numFmtId="0" fontId="20" fillId="6" borderId="6" xfId="0" applyFont="1" applyFill="1" applyBorder="1" applyAlignment="1">
      <alignment horizontal="center" vertical="center" wrapText="1"/>
    </xf>
    <xf numFmtId="0" fontId="20" fillId="6" borderId="21" xfId="0" applyFont="1" applyFill="1" applyBorder="1" applyAlignment="1">
      <alignment horizontal="center" vertical="center" wrapText="1"/>
    </xf>
  </cellXfs>
  <cellStyles count="13">
    <cellStyle name="Bad" xfId="6" builtinId="27"/>
    <cellStyle name="Calculation" xfId="1" builtinId="22"/>
    <cellStyle name="Hyperlink" xfId="12" builtinId="8"/>
    <cellStyle name="Normal" xfId="0" builtinId="0"/>
    <cellStyle name="Normal 2 3" xfId="5"/>
    <cellStyle name="Normal 3 10" xfId="7"/>
    <cellStyle name="Normal 3 2 3" xfId="2"/>
    <cellStyle name="Normal 3 2 3 2 2" xfId="10"/>
    <cellStyle name="Normal 3 2 5" xfId="9"/>
    <cellStyle name="Normal 3 2 6" xfId="4"/>
    <cellStyle name="Normal 4" xfId="8"/>
    <cellStyle name="Normal 6" xfId="3"/>
    <cellStyle name="Percent" xfId="11" builtinId="5"/>
  </cellStyles>
  <dxfs count="2">
    <dxf>
      <fill>
        <patternFill>
          <bgColor rgb="FFFF0000"/>
        </patternFill>
      </fill>
    </dxf>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Microbiologist@40000X12*2%20=960000"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T342"/>
  <sheetViews>
    <sheetView tabSelected="1" zoomScale="80" zoomScaleNormal="80" zoomScaleSheetLayoutView="100" workbookViewId="0">
      <pane ySplit="1" topLeftCell="A185" activePane="bottomLeft" state="frozen"/>
      <selection pane="bottomLeft" activeCell="Q261" sqref="Q261"/>
    </sheetView>
  </sheetViews>
  <sheetFormatPr defaultColWidth="8.85546875" defaultRowHeight="23.25"/>
  <cols>
    <col min="1" max="1" width="4.85546875" style="222" customWidth="1"/>
    <col min="2" max="2" width="11.140625" style="172" customWidth="1"/>
    <col min="3" max="3" width="7.85546875" style="172" customWidth="1"/>
    <col min="4" max="4" width="30.5703125" style="170" customWidth="1"/>
    <col min="5" max="5" width="8.85546875" style="172" hidden="1" customWidth="1"/>
    <col min="6" max="6" width="7.28515625" style="172" hidden="1" customWidth="1"/>
    <col min="7" max="7" width="11.5703125" style="161" hidden="1" customWidth="1"/>
    <col min="8" max="8" width="11.85546875" style="161" hidden="1" customWidth="1"/>
    <col min="9" max="9" width="9.140625" style="161" hidden="1" customWidth="1"/>
    <col min="10" max="10" width="10.42578125" style="161" hidden="1" customWidth="1"/>
    <col min="11" max="11" width="10" style="161" hidden="1" customWidth="1"/>
    <col min="12" max="12" width="15.85546875" style="172" customWidth="1"/>
    <col min="13" max="13" width="12.140625" style="172" customWidth="1"/>
    <col min="14" max="14" width="16" style="172" customWidth="1"/>
    <col min="15" max="15" width="9.85546875" style="172" customWidth="1"/>
    <col min="16" max="16" width="13.140625" style="214" customWidth="1"/>
    <col min="17" max="17" width="41.85546875" style="161" customWidth="1"/>
    <col min="18" max="18" width="28.85546875" style="172" customWidth="1"/>
    <col min="19" max="19" width="44.42578125" style="161" customWidth="1"/>
    <col min="20" max="20" width="8.85546875" style="161" bestFit="1" customWidth="1"/>
    <col min="21" max="16384" width="8.85546875" style="161"/>
  </cols>
  <sheetData>
    <row r="1" spans="1:20" ht="148.5" customHeight="1" thickBot="1">
      <c r="A1" s="295" t="s">
        <v>0</v>
      </c>
      <c r="B1" s="296"/>
      <c r="C1" s="295" t="s">
        <v>2</v>
      </c>
      <c r="D1" s="297" t="s">
        <v>3</v>
      </c>
      <c r="E1" s="295" t="s">
        <v>4</v>
      </c>
      <c r="F1" s="295" t="s">
        <v>5</v>
      </c>
      <c r="G1" s="298" t="s">
        <v>578</v>
      </c>
      <c r="H1" s="298" t="s">
        <v>535</v>
      </c>
      <c r="I1" s="298" t="s">
        <v>515</v>
      </c>
      <c r="J1" s="298" t="s">
        <v>516</v>
      </c>
      <c r="K1" s="295" t="s">
        <v>517</v>
      </c>
      <c r="L1" s="295" t="s">
        <v>7</v>
      </c>
      <c r="M1" s="295" t="s">
        <v>536</v>
      </c>
      <c r="N1" s="295" t="s">
        <v>9</v>
      </c>
      <c r="O1" s="295" t="s">
        <v>537</v>
      </c>
      <c r="P1" s="299" t="s">
        <v>11</v>
      </c>
      <c r="Q1" s="295" t="s">
        <v>12</v>
      </c>
      <c r="R1" s="300"/>
      <c r="S1" s="301"/>
      <c r="T1" s="301"/>
    </row>
    <row r="2" spans="1:20" ht="18.75">
      <c r="A2" s="302">
        <v>1</v>
      </c>
      <c r="B2" s="454" t="s">
        <v>13</v>
      </c>
      <c r="C2" s="455"/>
      <c r="D2" s="455"/>
      <c r="E2" s="455"/>
      <c r="F2" s="455"/>
      <c r="G2" s="455"/>
      <c r="H2" s="455"/>
      <c r="I2" s="455"/>
      <c r="J2" s="455"/>
      <c r="K2" s="455"/>
      <c r="L2" s="455"/>
      <c r="M2" s="455"/>
      <c r="N2" s="455"/>
      <c r="O2" s="456"/>
      <c r="P2" s="303">
        <f>+P3+P6</f>
        <v>2437.8427200000001</v>
      </c>
      <c r="Q2" s="304"/>
      <c r="R2" s="305">
        <f>Abstract!D19</f>
        <v>3869.1593279999997</v>
      </c>
      <c r="S2" s="301"/>
      <c r="T2" s="301"/>
    </row>
    <row r="3" spans="1:20" ht="75">
      <c r="A3" s="306"/>
      <c r="B3" s="307" t="s">
        <v>342</v>
      </c>
      <c r="C3" s="307"/>
      <c r="D3" s="308" t="s">
        <v>345</v>
      </c>
      <c r="E3" s="307" t="s">
        <v>15</v>
      </c>
      <c r="F3" s="307" t="s">
        <v>722</v>
      </c>
      <c r="G3" s="309"/>
      <c r="H3" s="309"/>
      <c r="I3" s="309"/>
      <c r="J3" s="309"/>
      <c r="K3" s="309"/>
      <c r="L3" s="307"/>
      <c r="M3" s="307"/>
      <c r="N3" s="310"/>
      <c r="O3" s="307"/>
      <c r="P3" s="311">
        <f>P4+P5</f>
        <v>346.84271999999999</v>
      </c>
      <c r="Q3" s="312"/>
      <c r="R3" s="307"/>
      <c r="S3" s="301"/>
      <c r="T3" s="301"/>
    </row>
    <row r="4" spans="1:20" ht="56.25">
      <c r="A4" s="306"/>
      <c r="B4" s="307"/>
      <c r="C4" s="307"/>
      <c r="D4" s="308" t="s">
        <v>496</v>
      </c>
      <c r="E4" s="307"/>
      <c r="F4" s="307"/>
      <c r="G4" s="309"/>
      <c r="H4" s="309"/>
      <c r="I4" s="309"/>
      <c r="J4" s="309"/>
      <c r="K4" s="309"/>
      <c r="L4" s="307" t="s">
        <v>501</v>
      </c>
      <c r="M4" s="307">
        <v>1200</v>
      </c>
      <c r="N4" s="310">
        <f>M4/100000</f>
        <v>1.2E-2</v>
      </c>
      <c r="O4" s="307">
        <v>11970</v>
      </c>
      <c r="P4" s="313">
        <f t="shared" ref="P4:P7" si="0">N4*O4</f>
        <v>143.64000000000001</v>
      </c>
      <c r="Q4" s="308" t="s">
        <v>767</v>
      </c>
      <c r="R4" s="307"/>
      <c r="S4" s="301"/>
      <c r="T4" s="301"/>
    </row>
    <row r="5" spans="1:20" ht="56.25">
      <c r="A5" s="306"/>
      <c r="B5" s="307"/>
      <c r="C5" s="307"/>
      <c r="D5" s="308" t="s">
        <v>497</v>
      </c>
      <c r="E5" s="307"/>
      <c r="F5" s="307"/>
      <c r="G5" s="309"/>
      <c r="H5" s="309"/>
      <c r="I5" s="309"/>
      <c r="J5" s="309"/>
      <c r="K5" s="309"/>
      <c r="L5" s="307" t="s">
        <v>502</v>
      </c>
      <c r="M5" s="307">
        <v>4244</v>
      </c>
      <c r="N5" s="310">
        <f>M5/100000</f>
        <v>4.2439999999999999E-2</v>
      </c>
      <c r="O5" s="307">
        <v>4788</v>
      </c>
      <c r="P5" s="313">
        <f>O5*N5</f>
        <v>203.20272</v>
      </c>
      <c r="Q5" s="308" t="s">
        <v>766</v>
      </c>
      <c r="R5" s="307"/>
      <c r="S5" s="301"/>
      <c r="T5" s="301"/>
    </row>
    <row r="6" spans="1:20" ht="56.25">
      <c r="A6" s="306"/>
      <c r="B6" s="307" t="s">
        <v>343</v>
      </c>
      <c r="C6" s="310" t="s">
        <v>344</v>
      </c>
      <c r="D6" s="314" t="s">
        <v>346</v>
      </c>
      <c r="E6" s="307"/>
      <c r="F6" s="307"/>
      <c r="G6" s="309"/>
      <c r="H6" s="309"/>
      <c r="I6" s="309"/>
      <c r="J6" s="309"/>
      <c r="K6" s="309"/>
      <c r="L6" s="307"/>
      <c r="M6" s="307"/>
      <c r="N6" s="310"/>
      <c r="O6" s="307"/>
      <c r="P6" s="313">
        <f>P7+P8+P9+P10</f>
        <v>2091</v>
      </c>
      <c r="Q6" s="308"/>
      <c r="R6" s="307"/>
      <c r="S6" s="301"/>
      <c r="T6" s="301"/>
    </row>
    <row r="7" spans="1:20" ht="75">
      <c r="A7" s="306"/>
      <c r="B7" s="307"/>
      <c r="C7" s="310"/>
      <c r="D7" s="314" t="s">
        <v>498</v>
      </c>
      <c r="E7" s="307"/>
      <c r="F7" s="307"/>
      <c r="G7" s="309"/>
      <c r="H7" s="309"/>
      <c r="I7" s="309"/>
      <c r="J7" s="309"/>
      <c r="K7" s="309"/>
      <c r="L7" s="307" t="s">
        <v>503</v>
      </c>
      <c r="M7" s="307">
        <v>3000</v>
      </c>
      <c r="N7" s="310">
        <v>0.03</v>
      </c>
      <c r="O7" s="307">
        <v>46800</v>
      </c>
      <c r="P7" s="313">
        <f t="shared" si="0"/>
        <v>1404</v>
      </c>
      <c r="Q7" s="308" t="s">
        <v>768</v>
      </c>
      <c r="R7" s="307"/>
      <c r="S7" s="301"/>
      <c r="T7" s="301"/>
    </row>
    <row r="8" spans="1:20" ht="75">
      <c r="A8" s="306"/>
      <c r="B8" s="307"/>
      <c r="C8" s="310"/>
      <c r="D8" s="314" t="s">
        <v>499</v>
      </c>
      <c r="E8" s="307"/>
      <c r="F8" s="307"/>
      <c r="G8" s="309"/>
      <c r="H8" s="309"/>
      <c r="I8" s="309"/>
      <c r="J8" s="309"/>
      <c r="K8" s="309"/>
      <c r="L8" s="307" t="s">
        <v>503</v>
      </c>
      <c r="M8" s="307">
        <v>3000</v>
      </c>
      <c r="N8" s="310">
        <v>0.03</v>
      </c>
      <c r="O8" s="307">
        <v>18000</v>
      </c>
      <c r="P8" s="313">
        <f t="shared" ref="P8" si="1">N8*O8</f>
        <v>540</v>
      </c>
      <c r="Q8" s="308" t="s">
        <v>769</v>
      </c>
      <c r="R8" s="307"/>
      <c r="S8" s="301"/>
      <c r="T8" s="301"/>
    </row>
    <row r="9" spans="1:20" ht="56.25">
      <c r="A9" s="306"/>
      <c r="B9" s="307"/>
      <c r="C9" s="310"/>
      <c r="D9" s="314" t="s">
        <v>500</v>
      </c>
      <c r="E9" s="307"/>
      <c r="F9" s="307"/>
      <c r="G9" s="309"/>
      <c r="H9" s="309"/>
      <c r="I9" s="309"/>
      <c r="J9" s="309"/>
      <c r="K9" s="309"/>
      <c r="L9" s="307" t="s">
        <v>504</v>
      </c>
      <c r="M9" s="307">
        <v>6000</v>
      </c>
      <c r="N9" s="310">
        <v>0.06</v>
      </c>
      <c r="O9" s="307">
        <v>1200</v>
      </c>
      <c r="P9" s="313">
        <f t="shared" ref="P9" si="2">N9*O9</f>
        <v>72</v>
      </c>
      <c r="Q9" s="308"/>
      <c r="R9" s="307"/>
      <c r="S9" s="301"/>
      <c r="T9" s="301"/>
    </row>
    <row r="10" spans="1:20" s="344" customFormat="1" ht="51" customHeight="1">
      <c r="A10" s="336"/>
      <c r="B10" s="337"/>
      <c r="C10" s="338"/>
      <c r="D10" s="339" t="s">
        <v>741</v>
      </c>
      <c r="E10" s="337"/>
      <c r="F10" s="337"/>
      <c r="G10" s="340"/>
      <c r="H10" s="340"/>
      <c r="I10" s="340"/>
      <c r="J10" s="340"/>
      <c r="K10" s="340"/>
      <c r="L10" s="337"/>
      <c r="M10" s="337">
        <v>250</v>
      </c>
      <c r="N10" s="338">
        <f>M10/100000</f>
        <v>2.5000000000000001E-3</v>
      </c>
      <c r="O10" s="337">
        <v>25000</v>
      </c>
      <c r="P10" s="341">
        <f>N10*O10*1.2</f>
        <v>75</v>
      </c>
      <c r="Q10" s="342" t="s">
        <v>770</v>
      </c>
      <c r="R10" s="337"/>
      <c r="S10" s="343"/>
      <c r="T10" s="343"/>
    </row>
    <row r="11" spans="1:20" ht="18.75">
      <c r="A11" s="306">
        <v>2</v>
      </c>
      <c r="B11" s="457" t="s">
        <v>16</v>
      </c>
      <c r="C11" s="457"/>
      <c r="D11" s="457"/>
      <c r="E11" s="457"/>
      <c r="F11" s="457"/>
      <c r="G11" s="457"/>
      <c r="H11" s="457"/>
      <c r="I11" s="457"/>
      <c r="J11" s="457"/>
      <c r="K11" s="457"/>
      <c r="L11" s="457"/>
      <c r="M11" s="457"/>
      <c r="N11" s="457"/>
      <c r="O11" s="457"/>
      <c r="P11" s="315">
        <f>P12</f>
        <v>23.94</v>
      </c>
      <c r="Q11" s="316"/>
      <c r="R11" s="307" t="s">
        <v>292</v>
      </c>
      <c r="S11" s="301"/>
      <c r="T11" s="301"/>
    </row>
    <row r="12" spans="1:20" ht="75">
      <c r="A12" s="306"/>
      <c r="B12" s="317" t="s">
        <v>347</v>
      </c>
      <c r="C12" s="317"/>
      <c r="D12" s="308" t="s">
        <v>348</v>
      </c>
      <c r="E12" s="307"/>
      <c r="F12" s="307"/>
      <c r="G12" s="318"/>
      <c r="H12" s="318"/>
      <c r="I12" s="318"/>
      <c r="J12" s="318"/>
      <c r="K12" s="318"/>
      <c r="L12" s="310"/>
      <c r="M12" s="307"/>
      <c r="N12" s="310"/>
      <c r="O12" s="307"/>
      <c r="P12" s="313">
        <f>P13+P14</f>
        <v>23.94</v>
      </c>
      <c r="Q12" s="308"/>
      <c r="R12" s="307"/>
      <c r="S12" s="301"/>
      <c r="T12" s="301"/>
    </row>
    <row r="13" spans="1:20" ht="75">
      <c r="A13" s="306"/>
      <c r="B13" s="317"/>
      <c r="C13" s="317"/>
      <c r="D13" s="308" t="s">
        <v>505</v>
      </c>
      <c r="E13" s="307"/>
      <c r="F13" s="307"/>
      <c r="G13" s="318"/>
      <c r="H13" s="318"/>
      <c r="I13" s="318"/>
      <c r="J13" s="318"/>
      <c r="K13" s="318"/>
      <c r="L13" s="310" t="s">
        <v>506</v>
      </c>
      <c r="M13" s="307"/>
      <c r="N13" s="310"/>
      <c r="O13" s="307"/>
      <c r="P13" s="313"/>
      <c r="Q13" s="308"/>
      <c r="R13" s="307"/>
      <c r="S13" s="301"/>
      <c r="T13" s="301"/>
    </row>
    <row r="14" spans="1:20" ht="75">
      <c r="A14" s="306"/>
      <c r="B14" s="317"/>
      <c r="C14" s="317"/>
      <c r="D14" s="308" t="s">
        <v>575</v>
      </c>
      <c r="E14" s="307"/>
      <c r="F14" s="307"/>
      <c r="G14" s="318"/>
      <c r="H14" s="318"/>
      <c r="I14" s="318"/>
      <c r="J14" s="318"/>
      <c r="K14" s="318"/>
      <c r="L14" s="310" t="s">
        <v>507</v>
      </c>
      <c r="M14" s="307">
        <v>500</v>
      </c>
      <c r="N14" s="310">
        <f>M14/100000</f>
        <v>5.0000000000000001E-3</v>
      </c>
      <c r="O14" s="307">
        <v>4788</v>
      </c>
      <c r="P14" s="313">
        <f t="shared" ref="P14" si="3">N14*O14</f>
        <v>23.94</v>
      </c>
      <c r="Q14" s="308"/>
      <c r="R14" s="307"/>
      <c r="S14" s="301"/>
      <c r="T14" s="301"/>
    </row>
    <row r="15" spans="1:20" ht="18.75">
      <c r="A15" s="306">
        <v>3</v>
      </c>
      <c r="B15" s="457" t="s">
        <v>17</v>
      </c>
      <c r="C15" s="457"/>
      <c r="D15" s="457"/>
      <c r="E15" s="457"/>
      <c r="F15" s="457"/>
      <c r="G15" s="457"/>
      <c r="H15" s="457"/>
      <c r="I15" s="457"/>
      <c r="J15" s="457"/>
      <c r="K15" s="457"/>
      <c r="L15" s="457"/>
      <c r="M15" s="457"/>
      <c r="N15" s="457"/>
      <c r="O15" s="457"/>
      <c r="P15" s="319">
        <f>P16+P25</f>
        <v>442.49</v>
      </c>
      <c r="Q15" s="316"/>
      <c r="R15" s="307" t="s">
        <v>292</v>
      </c>
      <c r="S15" s="301"/>
      <c r="T15" s="301"/>
    </row>
    <row r="16" spans="1:20" ht="38.1" customHeight="1">
      <c r="A16" s="306"/>
      <c r="B16" s="320" t="s">
        <v>349</v>
      </c>
      <c r="C16" s="307" t="s">
        <v>18</v>
      </c>
      <c r="D16" s="314" t="s">
        <v>723</v>
      </c>
      <c r="E16" s="307" t="s">
        <v>15</v>
      </c>
      <c r="F16" s="307" t="s">
        <v>722</v>
      </c>
      <c r="G16" s="309"/>
      <c r="H16" s="309"/>
      <c r="I16" s="309"/>
      <c r="J16" s="309"/>
      <c r="K16" s="309"/>
      <c r="L16" s="307"/>
      <c r="M16" s="307"/>
      <c r="N16" s="307"/>
      <c r="O16" s="307"/>
      <c r="P16" s="321">
        <f>P17+P18+P19+P21+P22+P23</f>
        <v>435.93</v>
      </c>
      <c r="Q16" s="318"/>
      <c r="R16" s="307"/>
      <c r="S16" s="301"/>
      <c r="T16" s="301"/>
    </row>
    <row r="17" spans="1:20" ht="131.25">
      <c r="A17" s="306"/>
      <c r="B17" s="320" t="s">
        <v>352</v>
      </c>
      <c r="C17" s="307"/>
      <c r="D17" s="322" t="s">
        <v>689</v>
      </c>
      <c r="E17" s="307"/>
      <c r="F17" s="307"/>
      <c r="G17" s="318"/>
      <c r="H17" s="318"/>
      <c r="I17" s="318"/>
      <c r="J17" s="318"/>
      <c r="K17" s="318"/>
      <c r="L17" s="310" t="s">
        <v>508</v>
      </c>
      <c r="M17" s="310">
        <v>1000</v>
      </c>
      <c r="N17" s="307">
        <f>M17/100000</f>
        <v>0.01</v>
      </c>
      <c r="O17" s="310">
        <v>28800</v>
      </c>
      <c r="P17" s="313">
        <f>O17*N17</f>
        <v>288</v>
      </c>
      <c r="Q17" s="308" t="s">
        <v>920</v>
      </c>
      <c r="R17" s="307"/>
      <c r="S17" s="301"/>
      <c r="T17" s="301"/>
    </row>
    <row r="18" spans="1:20" ht="150">
      <c r="A18" s="306"/>
      <c r="B18" s="320" t="s">
        <v>353</v>
      </c>
      <c r="C18" s="307"/>
      <c r="D18" s="322" t="s">
        <v>350</v>
      </c>
      <c r="E18" s="307"/>
      <c r="F18" s="307"/>
      <c r="G18" s="318"/>
      <c r="H18" s="318"/>
      <c r="I18" s="318"/>
      <c r="J18" s="318"/>
      <c r="K18" s="318"/>
      <c r="L18" s="310" t="s">
        <v>509</v>
      </c>
      <c r="M18" s="310">
        <v>5000</v>
      </c>
      <c r="N18" s="307">
        <f t="shared" ref="N18:N19" si="4">M18/100000</f>
        <v>0.05</v>
      </c>
      <c r="O18" s="310">
        <v>480</v>
      </c>
      <c r="P18" s="313">
        <f>O18*N18</f>
        <v>24</v>
      </c>
      <c r="Q18" s="308" t="s">
        <v>921</v>
      </c>
      <c r="R18" s="307"/>
      <c r="S18" s="301"/>
      <c r="T18" s="301"/>
    </row>
    <row r="19" spans="1:20" ht="112.5">
      <c r="A19" s="306"/>
      <c r="B19" s="320" t="s">
        <v>354</v>
      </c>
      <c r="C19" s="307"/>
      <c r="D19" s="322" t="s">
        <v>351</v>
      </c>
      <c r="E19" s="307"/>
      <c r="F19" s="307"/>
      <c r="G19" s="318"/>
      <c r="H19" s="318"/>
      <c r="I19" s="318"/>
      <c r="J19" s="318"/>
      <c r="K19" s="318"/>
      <c r="L19" s="310" t="s">
        <v>510</v>
      </c>
      <c r="M19" s="310">
        <v>500</v>
      </c>
      <c r="N19" s="307">
        <f t="shared" si="4"/>
        <v>5.0000000000000001E-3</v>
      </c>
      <c r="O19" s="310">
        <v>11000</v>
      </c>
      <c r="P19" s="311">
        <f>O19*N19</f>
        <v>55</v>
      </c>
      <c r="Q19" s="312" t="s">
        <v>771</v>
      </c>
      <c r="R19" s="307"/>
      <c r="S19" s="301"/>
      <c r="T19" s="301"/>
    </row>
    <row r="20" spans="1:20" ht="38.1" customHeight="1">
      <c r="A20" s="306"/>
      <c r="B20" s="320" t="s">
        <v>355</v>
      </c>
      <c r="C20" s="307"/>
      <c r="D20" s="322" t="s">
        <v>357</v>
      </c>
      <c r="E20" s="317" t="s">
        <v>358</v>
      </c>
      <c r="F20" s="307"/>
      <c r="G20" s="318"/>
      <c r="H20" s="318"/>
      <c r="I20" s="318"/>
      <c r="J20" s="318"/>
      <c r="K20" s="318"/>
      <c r="L20" s="307"/>
      <c r="M20" s="307"/>
      <c r="N20" s="307"/>
      <c r="O20" s="307"/>
      <c r="P20" s="323"/>
      <c r="Q20" s="324"/>
      <c r="R20" s="307"/>
      <c r="S20" s="301"/>
      <c r="T20" s="301"/>
    </row>
    <row r="21" spans="1:20" ht="81" customHeight="1">
      <c r="A21" s="306"/>
      <c r="B21" s="320"/>
      <c r="C21" s="307"/>
      <c r="D21" s="314" t="s">
        <v>202</v>
      </c>
      <c r="E21" s="317"/>
      <c r="F21" s="325"/>
      <c r="G21" s="318"/>
      <c r="H21" s="318"/>
      <c r="I21" s="318"/>
      <c r="J21" s="318"/>
      <c r="K21" s="318"/>
      <c r="L21" s="310" t="s">
        <v>576</v>
      </c>
      <c r="M21" s="310">
        <v>7.5</v>
      </c>
      <c r="N21" s="307">
        <f>M21/100000</f>
        <v>7.4999999999999993E-5</v>
      </c>
      <c r="O21" s="310">
        <v>750000</v>
      </c>
      <c r="P21" s="326">
        <v>61.43</v>
      </c>
      <c r="Q21" s="316" t="s">
        <v>772</v>
      </c>
      <c r="R21" s="307"/>
      <c r="S21" s="301"/>
      <c r="T21" s="301"/>
    </row>
    <row r="22" spans="1:20" ht="58.5" customHeight="1">
      <c r="A22" s="306"/>
      <c r="B22" s="320"/>
      <c r="C22" s="307"/>
      <c r="D22" s="314" t="s">
        <v>454</v>
      </c>
      <c r="E22" s="317"/>
      <c r="F22" s="307"/>
      <c r="G22" s="318"/>
      <c r="H22" s="318"/>
      <c r="I22" s="318"/>
      <c r="J22" s="318"/>
      <c r="K22" s="318"/>
      <c r="L22" s="310" t="s">
        <v>511</v>
      </c>
      <c r="M22" s="310">
        <v>25</v>
      </c>
      <c r="N22" s="307">
        <f>M22/100000</f>
        <v>2.5000000000000001E-4</v>
      </c>
      <c r="O22" s="310">
        <v>250</v>
      </c>
      <c r="P22" s="311">
        <f>O22*N22*26*4</f>
        <v>6.5</v>
      </c>
      <c r="Q22" s="327" t="s">
        <v>808</v>
      </c>
      <c r="R22" s="307"/>
      <c r="S22" s="301"/>
      <c r="T22" s="301"/>
    </row>
    <row r="23" spans="1:20" ht="38.1" customHeight="1">
      <c r="A23" s="306"/>
      <c r="B23" s="320"/>
      <c r="C23" s="307"/>
      <c r="D23" s="314" t="s">
        <v>513</v>
      </c>
      <c r="E23" s="317"/>
      <c r="F23" s="307"/>
      <c r="G23" s="318"/>
      <c r="H23" s="318"/>
      <c r="I23" s="318"/>
      <c r="J23" s="318"/>
      <c r="K23" s="318"/>
      <c r="L23" s="310" t="s">
        <v>512</v>
      </c>
      <c r="M23" s="310">
        <v>1000</v>
      </c>
      <c r="N23" s="307">
        <f t="shared" ref="N23" si="5">M23/100000</f>
        <v>0.01</v>
      </c>
      <c r="O23" s="310">
        <v>100</v>
      </c>
      <c r="P23" s="311">
        <f t="shared" ref="P23" si="6">O23*N23</f>
        <v>1</v>
      </c>
      <c r="Q23" s="327"/>
      <c r="R23" s="307"/>
      <c r="S23" s="301"/>
      <c r="T23" s="301"/>
    </row>
    <row r="24" spans="1:20" ht="56.25">
      <c r="A24" s="306"/>
      <c r="B24" s="320"/>
      <c r="C24" s="307"/>
      <c r="D24" s="314" t="s">
        <v>356</v>
      </c>
      <c r="E24" s="317"/>
      <c r="F24" s="307"/>
      <c r="G24" s="318"/>
      <c r="H24" s="318"/>
      <c r="I24" s="318"/>
      <c r="J24" s="318"/>
      <c r="K24" s="318"/>
      <c r="L24" s="310"/>
      <c r="M24" s="310"/>
      <c r="N24" s="307"/>
      <c r="O24" s="310"/>
      <c r="P24" s="313"/>
      <c r="Q24" s="318" t="s">
        <v>577</v>
      </c>
      <c r="R24" s="307"/>
      <c r="S24" s="301"/>
      <c r="T24" s="301"/>
    </row>
    <row r="25" spans="1:20" ht="38.1" customHeight="1">
      <c r="A25" s="306"/>
      <c r="B25" s="328"/>
      <c r="C25" s="329"/>
      <c r="D25" s="330" t="s">
        <v>724</v>
      </c>
      <c r="E25" s="331"/>
      <c r="F25" s="329"/>
      <c r="G25" s="332"/>
      <c r="H25" s="332"/>
      <c r="I25" s="332"/>
      <c r="J25" s="332"/>
      <c r="K25" s="332"/>
      <c r="L25" s="333"/>
      <c r="M25" s="333"/>
      <c r="N25" s="329"/>
      <c r="O25" s="334"/>
      <c r="P25" s="313">
        <f>P26+P27</f>
        <v>6.5600000000000005</v>
      </c>
      <c r="Q25" s="318"/>
      <c r="R25" s="307"/>
      <c r="S25" s="301"/>
      <c r="T25" s="301"/>
    </row>
    <row r="26" spans="1:20" ht="150">
      <c r="A26" s="306"/>
      <c r="B26" s="320" t="s">
        <v>568</v>
      </c>
      <c r="C26" s="307"/>
      <c r="D26" s="314" t="s">
        <v>569</v>
      </c>
      <c r="E26" s="317" t="s">
        <v>15</v>
      </c>
      <c r="F26" s="307" t="s">
        <v>722</v>
      </c>
      <c r="G26" s="318"/>
      <c r="H26" s="318"/>
      <c r="I26" s="318"/>
      <c r="J26" s="318"/>
      <c r="K26" s="318"/>
      <c r="L26" s="310">
        <v>23</v>
      </c>
      <c r="M26" s="310">
        <v>5217</v>
      </c>
      <c r="N26" s="307">
        <v>5.2170000000000001E-2</v>
      </c>
      <c r="O26" s="310">
        <v>23</v>
      </c>
      <c r="P26" s="313">
        <v>1.2</v>
      </c>
      <c r="Q26" s="318" t="s">
        <v>922</v>
      </c>
      <c r="R26" s="307"/>
      <c r="S26" s="301"/>
      <c r="T26" s="301"/>
    </row>
    <row r="27" spans="1:20" ht="131.25">
      <c r="A27" s="306"/>
      <c r="B27" s="320" t="s">
        <v>570</v>
      </c>
      <c r="C27" s="307"/>
      <c r="D27" s="314" t="s">
        <v>571</v>
      </c>
      <c r="E27" s="317" t="s">
        <v>15</v>
      </c>
      <c r="F27" s="307" t="s">
        <v>722</v>
      </c>
      <c r="G27" s="318"/>
      <c r="H27" s="318"/>
      <c r="I27" s="318"/>
      <c r="J27" s="318"/>
      <c r="K27" s="318"/>
      <c r="L27" s="310" t="s">
        <v>572</v>
      </c>
      <c r="M27" s="310">
        <v>4000</v>
      </c>
      <c r="N27" s="307">
        <f>M27/100000</f>
        <v>0.04</v>
      </c>
      <c r="O27" s="310">
        <v>134</v>
      </c>
      <c r="P27" s="313">
        <f>O27*N27</f>
        <v>5.36</v>
      </c>
      <c r="Q27" s="318" t="s">
        <v>809</v>
      </c>
      <c r="R27" s="307"/>
      <c r="S27" s="301"/>
      <c r="T27" s="301"/>
    </row>
    <row r="28" spans="1:20" s="183" customFormat="1" ht="38.1" customHeight="1">
      <c r="A28" s="306">
        <v>4</v>
      </c>
      <c r="B28" s="460" t="s">
        <v>383</v>
      </c>
      <c r="C28" s="461"/>
      <c r="D28" s="461"/>
      <c r="E28" s="461"/>
      <c r="F28" s="461"/>
      <c r="G28" s="461"/>
      <c r="H28" s="461"/>
      <c r="I28" s="461"/>
      <c r="J28" s="461"/>
      <c r="K28" s="461"/>
      <c r="L28" s="461"/>
      <c r="M28" s="461"/>
      <c r="N28" s="461"/>
      <c r="O28" s="462"/>
      <c r="P28" s="321"/>
      <c r="Q28" s="316"/>
      <c r="R28" s="306"/>
      <c r="S28" s="335"/>
      <c r="T28" s="335"/>
    </row>
    <row r="29" spans="1:20" ht="38.1" customHeight="1">
      <c r="A29" s="218"/>
      <c r="B29" s="184"/>
      <c r="C29" s="180"/>
      <c r="D29" s="185"/>
      <c r="E29" s="187"/>
      <c r="F29" s="187"/>
      <c r="G29" s="186"/>
      <c r="H29" s="186"/>
      <c r="I29" s="186"/>
      <c r="J29" s="186"/>
      <c r="K29" s="186"/>
      <c r="L29" s="187"/>
      <c r="M29" s="187"/>
      <c r="N29" s="187"/>
      <c r="O29" s="188"/>
      <c r="P29" s="179"/>
      <c r="Q29" s="173"/>
      <c r="R29" s="174"/>
    </row>
    <row r="30" spans="1:20" ht="38.1" customHeight="1">
      <c r="A30" s="345">
        <v>5</v>
      </c>
      <c r="B30" s="458" t="s">
        <v>21</v>
      </c>
      <c r="C30" s="458"/>
      <c r="D30" s="458"/>
      <c r="E30" s="458"/>
      <c r="F30" s="458"/>
      <c r="G30" s="458"/>
      <c r="H30" s="458"/>
      <c r="I30" s="458"/>
      <c r="J30" s="458"/>
      <c r="K30" s="458"/>
      <c r="L30" s="458"/>
      <c r="M30" s="458"/>
      <c r="N30" s="458"/>
      <c r="O30" s="458"/>
      <c r="P30" s="346">
        <f>P31</f>
        <v>35.1</v>
      </c>
      <c r="Q30" s="347"/>
      <c r="R30" s="348" t="s">
        <v>292</v>
      </c>
    </row>
    <row r="31" spans="1:20" ht="38.1" customHeight="1">
      <c r="A31" s="345"/>
      <c r="B31" s="348" t="s">
        <v>22</v>
      </c>
      <c r="C31" s="348" t="s">
        <v>23</v>
      </c>
      <c r="D31" s="349" t="s">
        <v>24</v>
      </c>
      <c r="E31" s="348" t="s">
        <v>15</v>
      </c>
      <c r="F31" s="348" t="s">
        <v>722</v>
      </c>
      <c r="G31" s="350"/>
      <c r="H31" s="350"/>
      <c r="I31" s="350"/>
      <c r="J31" s="350"/>
      <c r="K31" s="350"/>
      <c r="L31" s="348"/>
      <c r="M31" s="348"/>
      <c r="N31" s="348"/>
      <c r="O31" s="348"/>
      <c r="P31" s="351">
        <f>P32+P56</f>
        <v>35.1</v>
      </c>
      <c r="Q31" s="350"/>
      <c r="R31" s="348"/>
    </row>
    <row r="32" spans="1:20" ht="38.1" customHeight="1">
      <c r="A32" s="345"/>
      <c r="B32" s="348"/>
      <c r="C32" s="348"/>
      <c r="D32" s="352" t="s">
        <v>518</v>
      </c>
      <c r="E32" s="345"/>
      <c r="F32" s="345"/>
      <c r="G32" s="347"/>
      <c r="H32" s="347"/>
      <c r="I32" s="347"/>
      <c r="J32" s="347"/>
      <c r="K32" s="347"/>
      <c r="L32" s="345"/>
      <c r="M32" s="345"/>
      <c r="N32" s="345"/>
      <c r="O32" s="345"/>
      <c r="P32" s="353"/>
      <c r="Q32" s="350"/>
      <c r="R32" s="348"/>
    </row>
    <row r="33" spans="1:18" ht="38.1" customHeight="1">
      <c r="A33" s="345"/>
      <c r="B33" s="348"/>
      <c r="C33" s="348"/>
      <c r="D33" s="349" t="s">
        <v>26</v>
      </c>
      <c r="E33" s="348"/>
      <c r="F33" s="348"/>
      <c r="G33" s="350"/>
      <c r="H33" s="350"/>
      <c r="I33" s="350"/>
      <c r="J33" s="350"/>
      <c r="K33" s="350"/>
      <c r="L33" s="348" t="s">
        <v>520</v>
      </c>
      <c r="M33" s="348"/>
      <c r="N33" s="348"/>
      <c r="O33" s="348"/>
      <c r="P33" s="351"/>
      <c r="Q33" s="350"/>
      <c r="R33" s="348"/>
    </row>
    <row r="34" spans="1:18" ht="38.1" customHeight="1">
      <c r="A34" s="345"/>
      <c r="B34" s="348"/>
      <c r="C34" s="348"/>
      <c r="D34" s="349" t="s">
        <v>27</v>
      </c>
      <c r="E34" s="348"/>
      <c r="F34" s="348"/>
      <c r="G34" s="350"/>
      <c r="H34" s="350"/>
      <c r="I34" s="350"/>
      <c r="J34" s="350"/>
      <c r="K34" s="350"/>
      <c r="L34" s="348" t="s">
        <v>520</v>
      </c>
      <c r="M34" s="348"/>
      <c r="N34" s="348"/>
      <c r="O34" s="348"/>
      <c r="P34" s="351"/>
      <c r="Q34" s="350"/>
      <c r="R34" s="348"/>
    </row>
    <row r="35" spans="1:18" ht="38.1" customHeight="1">
      <c r="A35" s="345"/>
      <c r="B35" s="348"/>
      <c r="C35" s="348"/>
      <c r="D35" s="349" t="s">
        <v>28</v>
      </c>
      <c r="E35" s="348"/>
      <c r="F35" s="348"/>
      <c r="G35" s="350"/>
      <c r="H35" s="350"/>
      <c r="I35" s="350"/>
      <c r="J35" s="350"/>
      <c r="K35" s="350"/>
      <c r="L35" s="348" t="s">
        <v>521</v>
      </c>
      <c r="M35" s="348"/>
      <c r="N35" s="348"/>
      <c r="O35" s="348"/>
      <c r="P35" s="351"/>
      <c r="Q35" s="350"/>
      <c r="R35" s="348"/>
    </row>
    <row r="36" spans="1:18" ht="38.1" customHeight="1">
      <c r="A36" s="345"/>
      <c r="B36" s="348"/>
      <c r="C36" s="348"/>
      <c r="D36" s="349" t="s">
        <v>31</v>
      </c>
      <c r="E36" s="348"/>
      <c r="F36" s="348"/>
      <c r="G36" s="350"/>
      <c r="H36" s="350"/>
      <c r="I36" s="350"/>
      <c r="J36" s="350"/>
      <c r="K36" s="350"/>
      <c r="L36" s="348" t="s">
        <v>520</v>
      </c>
      <c r="M36" s="348"/>
      <c r="N36" s="348"/>
      <c r="O36" s="348"/>
      <c r="P36" s="351"/>
      <c r="Q36" s="354"/>
      <c r="R36" s="348"/>
    </row>
    <row r="37" spans="1:18" ht="38.1" customHeight="1">
      <c r="A37" s="345"/>
      <c r="B37" s="348"/>
      <c r="C37" s="348"/>
      <c r="D37" s="349" t="s">
        <v>745</v>
      </c>
      <c r="E37" s="348"/>
      <c r="F37" s="348"/>
      <c r="G37" s="350"/>
      <c r="H37" s="350"/>
      <c r="I37" s="350"/>
      <c r="J37" s="350"/>
      <c r="K37" s="350"/>
      <c r="L37" s="348" t="s">
        <v>520</v>
      </c>
      <c r="M37" s="348">
        <v>25000</v>
      </c>
      <c r="N37" s="348">
        <v>1</v>
      </c>
      <c r="O37" s="348">
        <v>8</v>
      </c>
      <c r="P37" s="351">
        <f>M37*O37/100000</f>
        <v>2</v>
      </c>
      <c r="Q37" s="354" t="s">
        <v>774</v>
      </c>
      <c r="R37" s="348"/>
    </row>
    <row r="38" spans="1:18" ht="38.1" customHeight="1">
      <c r="A38" s="345"/>
      <c r="B38" s="348"/>
      <c r="C38" s="348"/>
      <c r="D38" s="349" t="s">
        <v>458</v>
      </c>
      <c r="E38" s="348"/>
      <c r="F38" s="348"/>
      <c r="G38" s="350"/>
      <c r="H38" s="350"/>
      <c r="I38" s="350"/>
      <c r="J38" s="350"/>
      <c r="K38" s="350"/>
      <c r="L38" s="348" t="s">
        <v>522</v>
      </c>
      <c r="M38" s="348"/>
      <c r="N38" s="348"/>
      <c r="O38" s="348"/>
      <c r="P38" s="351"/>
      <c r="Q38" s="354"/>
      <c r="R38" s="348"/>
    </row>
    <row r="39" spans="1:18" ht="38.1" customHeight="1">
      <c r="A39" s="345"/>
      <c r="B39" s="348"/>
      <c r="C39" s="348"/>
      <c r="D39" s="349" t="s">
        <v>455</v>
      </c>
      <c r="E39" s="348"/>
      <c r="F39" s="348"/>
      <c r="G39" s="350"/>
      <c r="H39" s="350"/>
      <c r="I39" s="350"/>
      <c r="J39" s="350"/>
      <c r="K39" s="350"/>
      <c r="L39" s="348" t="s">
        <v>522</v>
      </c>
      <c r="M39" s="348"/>
      <c r="N39" s="348"/>
      <c r="O39" s="348"/>
      <c r="P39" s="351"/>
      <c r="Q39" s="354"/>
      <c r="R39" s="348"/>
    </row>
    <row r="40" spans="1:18" ht="38.1" customHeight="1">
      <c r="A40" s="345"/>
      <c r="B40" s="348"/>
      <c r="C40" s="348"/>
      <c r="D40" s="349" t="s">
        <v>456</v>
      </c>
      <c r="E40" s="348"/>
      <c r="F40" s="348"/>
      <c r="G40" s="350"/>
      <c r="H40" s="350"/>
      <c r="I40" s="350"/>
      <c r="J40" s="350"/>
      <c r="K40" s="350"/>
      <c r="L40" s="348" t="s">
        <v>522</v>
      </c>
      <c r="M40" s="348"/>
      <c r="N40" s="348"/>
      <c r="O40" s="348"/>
      <c r="P40" s="351"/>
      <c r="Q40" s="354"/>
      <c r="R40" s="348"/>
    </row>
    <row r="41" spans="1:18" ht="38.1" customHeight="1">
      <c r="A41" s="345"/>
      <c r="B41" s="348"/>
      <c r="C41" s="348"/>
      <c r="D41" s="349" t="s">
        <v>457</v>
      </c>
      <c r="E41" s="348"/>
      <c r="F41" s="348"/>
      <c r="G41" s="350"/>
      <c r="H41" s="350"/>
      <c r="I41" s="350"/>
      <c r="J41" s="350"/>
      <c r="K41" s="350"/>
      <c r="L41" s="348" t="s">
        <v>522</v>
      </c>
      <c r="M41" s="348"/>
      <c r="N41" s="348"/>
      <c r="O41" s="348"/>
      <c r="P41" s="351"/>
      <c r="Q41" s="354"/>
      <c r="R41" s="348"/>
    </row>
    <row r="42" spans="1:18" ht="38.1" customHeight="1">
      <c r="A42" s="345"/>
      <c r="B42" s="348"/>
      <c r="C42" s="348"/>
      <c r="D42" s="355" t="s">
        <v>290</v>
      </c>
      <c r="E42" s="356"/>
      <c r="F42" s="356">
        <v>5.4</v>
      </c>
      <c r="G42" s="357"/>
      <c r="H42" s="357"/>
      <c r="I42" s="357"/>
      <c r="J42" s="357"/>
      <c r="K42" s="357"/>
      <c r="L42" s="356"/>
      <c r="M42" s="356"/>
      <c r="N42" s="356"/>
      <c r="O42" s="356"/>
      <c r="P42" s="358">
        <f>SUM(P33:P41)</f>
        <v>2</v>
      </c>
      <c r="Q42" s="350"/>
      <c r="R42" s="348"/>
    </row>
    <row r="43" spans="1:18" ht="38.1" customHeight="1">
      <c r="A43" s="345"/>
      <c r="B43" s="348"/>
      <c r="C43" s="348"/>
      <c r="D43" s="349" t="s">
        <v>33</v>
      </c>
      <c r="E43" s="348"/>
      <c r="F43" s="348"/>
      <c r="G43" s="350"/>
      <c r="H43" s="350"/>
      <c r="I43" s="350"/>
      <c r="J43" s="350"/>
      <c r="K43" s="350"/>
      <c r="L43" s="348" t="s">
        <v>521</v>
      </c>
      <c r="M43" s="348"/>
      <c r="N43" s="348"/>
      <c r="O43" s="348"/>
      <c r="P43" s="351"/>
      <c r="Q43" s="350"/>
      <c r="R43" s="348"/>
    </row>
    <row r="44" spans="1:18" ht="38.1" customHeight="1">
      <c r="A44" s="345"/>
      <c r="B44" s="348"/>
      <c r="C44" s="348"/>
      <c r="D44" s="349" t="s">
        <v>30</v>
      </c>
      <c r="E44" s="348"/>
      <c r="F44" s="348"/>
      <c r="G44" s="350"/>
      <c r="H44" s="350"/>
      <c r="I44" s="350"/>
      <c r="J44" s="350"/>
      <c r="K44" s="350"/>
      <c r="L44" s="348" t="s">
        <v>520</v>
      </c>
      <c r="M44" s="348"/>
      <c r="N44" s="348"/>
      <c r="O44" s="348"/>
      <c r="P44" s="351"/>
      <c r="Q44" s="350"/>
      <c r="R44" s="348"/>
    </row>
    <row r="45" spans="1:18" ht="38.1" customHeight="1">
      <c r="A45" s="345"/>
      <c r="B45" s="348"/>
      <c r="C45" s="348"/>
      <c r="D45" s="349" t="s">
        <v>34</v>
      </c>
      <c r="E45" s="348"/>
      <c r="F45" s="348"/>
      <c r="G45" s="350"/>
      <c r="H45" s="350"/>
      <c r="I45" s="350"/>
      <c r="J45" s="350"/>
      <c r="K45" s="350"/>
      <c r="L45" s="348" t="s">
        <v>520</v>
      </c>
      <c r="M45" s="348"/>
      <c r="N45" s="348"/>
      <c r="O45" s="348"/>
      <c r="P45" s="351"/>
      <c r="Q45" s="354"/>
      <c r="R45" s="348"/>
    </row>
    <row r="46" spans="1:18" ht="38.1" customHeight="1">
      <c r="A46" s="345"/>
      <c r="B46" s="348"/>
      <c r="C46" s="348"/>
      <c r="D46" s="349" t="s">
        <v>35</v>
      </c>
      <c r="E46" s="348"/>
      <c r="F46" s="348"/>
      <c r="G46" s="350"/>
      <c r="H46" s="350"/>
      <c r="I46" s="350"/>
      <c r="J46" s="350"/>
      <c r="K46" s="350"/>
      <c r="L46" s="348" t="s">
        <v>522</v>
      </c>
      <c r="M46" s="348"/>
      <c r="N46" s="348"/>
      <c r="O46" s="348"/>
      <c r="P46" s="351"/>
      <c r="Q46" s="354"/>
      <c r="R46" s="348"/>
    </row>
    <row r="47" spans="1:18" ht="38.1" customHeight="1">
      <c r="A47" s="345"/>
      <c r="B47" s="348"/>
      <c r="C47" s="348"/>
      <c r="D47" s="349" t="s">
        <v>459</v>
      </c>
      <c r="E47" s="348"/>
      <c r="F47" s="348"/>
      <c r="G47" s="350"/>
      <c r="H47" s="350"/>
      <c r="I47" s="350"/>
      <c r="J47" s="350"/>
      <c r="K47" s="350"/>
      <c r="L47" s="348" t="s">
        <v>522</v>
      </c>
      <c r="M47" s="348"/>
      <c r="N47" s="348"/>
      <c r="O47" s="348"/>
      <c r="P47" s="351"/>
      <c r="Q47" s="354"/>
      <c r="R47" s="348"/>
    </row>
    <row r="48" spans="1:18" ht="38.1" customHeight="1">
      <c r="A48" s="345"/>
      <c r="B48" s="348"/>
      <c r="C48" s="348"/>
      <c r="D48" s="349" t="s">
        <v>32</v>
      </c>
      <c r="E48" s="348"/>
      <c r="F48" s="348"/>
      <c r="G48" s="350"/>
      <c r="H48" s="350"/>
      <c r="I48" s="350"/>
      <c r="J48" s="350"/>
      <c r="K48" s="350"/>
      <c r="L48" s="348" t="s">
        <v>522</v>
      </c>
      <c r="M48" s="348"/>
      <c r="N48" s="348"/>
      <c r="O48" s="348"/>
      <c r="P48" s="351"/>
      <c r="Q48" s="350"/>
      <c r="R48" s="348"/>
    </row>
    <row r="49" spans="1:18" ht="38.1" customHeight="1">
      <c r="A49" s="345"/>
      <c r="B49" s="348"/>
      <c r="C49" s="348"/>
      <c r="D49" s="349" t="s">
        <v>455</v>
      </c>
      <c r="E49" s="348"/>
      <c r="F49" s="348"/>
      <c r="G49" s="350"/>
      <c r="H49" s="350"/>
      <c r="I49" s="350"/>
      <c r="J49" s="350"/>
      <c r="K49" s="350"/>
      <c r="L49" s="348" t="s">
        <v>522</v>
      </c>
      <c r="M49" s="348"/>
      <c r="N49" s="348"/>
      <c r="O49" s="348"/>
      <c r="P49" s="351"/>
      <c r="Q49" s="350"/>
      <c r="R49" s="348"/>
    </row>
    <row r="50" spans="1:18" ht="38.1" customHeight="1">
      <c r="A50" s="345"/>
      <c r="B50" s="348"/>
      <c r="C50" s="348"/>
      <c r="D50" s="349" t="s">
        <v>456</v>
      </c>
      <c r="E50" s="348"/>
      <c r="F50" s="348"/>
      <c r="G50" s="350"/>
      <c r="H50" s="350"/>
      <c r="I50" s="350"/>
      <c r="J50" s="350"/>
      <c r="K50" s="350"/>
      <c r="L50" s="348" t="s">
        <v>522</v>
      </c>
      <c r="M50" s="348"/>
      <c r="N50" s="348"/>
      <c r="O50" s="348"/>
      <c r="P50" s="351"/>
      <c r="Q50" s="350"/>
      <c r="R50" s="348"/>
    </row>
    <row r="51" spans="1:18" ht="38.1" customHeight="1">
      <c r="A51" s="345"/>
      <c r="B51" s="348"/>
      <c r="C51" s="348"/>
      <c r="D51" s="349" t="s">
        <v>457</v>
      </c>
      <c r="E51" s="348"/>
      <c r="F51" s="348"/>
      <c r="G51" s="350"/>
      <c r="H51" s="350"/>
      <c r="I51" s="350"/>
      <c r="J51" s="350"/>
      <c r="K51" s="350"/>
      <c r="L51" s="348" t="s">
        <v>522</v>
      </c>
      <c r="M51" s="348"/>
      <c r="N51" s="348"/>
      <c r="O51" s="348"/>
      <c r="P51" s="351"/>
      <c r="Q51" s="350"/>
      <c r="R51" s="348"/>
    </row>
    <row r="52" spans="1:18" ht="38.1" customHeight="1">
      <c r="A52" s="345"/>
      <c r="B52" s="348"/>
      <c r="C52" s="348"/>
      <c r="D52" s="349" t="s">
        <v>460</v>
      </c>
      <c r="E52" s="348"/>
      <c r="F52" s="348"/>
      <c r="G52" s="350"/>
      <c r="H52" s="350"/>
      <c r="I52" s="350"/>
      <c r="J52" s="350"/>
      <c r="K52" s="350"/>
      <c r="L52" s="348" t="s">
        <v>522</v>
      </c>
      <c r="M52" s="348"/>
      <c r="N52" s="348"/>
      <c r="O52" s="348"/>
      <c r="P52" s="351"/>
      <c r="Q52" s="354"/>
      <c r="R52" s="348"/>
    </row>
    <row r="53" spans="1:18" ht="38.1" customHeight="1">
      <c r="A53" s="345"/>
      <c r="B53" s="348"/>
      <c r="C53" s="348"/>
      <c r="D53" s="349" t="s">
        <v>461</v>
      </c>
      <c r="E53" s="348"/>
      <c r="F53" s="348"/>
      <c r="G53" s="350"/>
      <c r="H53" s="350"/>
      <c r="I53" s="350"/>
      <c r="J53" s="350"/>
      <c r="K53" s="350"/>
      <c r="L53" s="348" t="s">
        <v>522</v>
      </c>
      <c r="M53" s="348"/>
      <c r="N53" s="348"/>
      <c r="O53" s="348"/>
      <c r="P53" s="351"/>
      <c r="Q53" s="350"/>
      <c r="R53" s="348"/>
    </row>
    <row r="54" spans="1:18" ht="38.1" customHeight="1">
      <c r="A54" s="345"/>
      <c r="B54" s="348"/>
      <c r="C54" s="348"/>
      <c r="D54" s="349" t="s">
        <v>462</v>
      </c>
      <c r="E54" s="348"/>
      <c r="F54" s="348"/>
      <c r="G54" s="350"/>
      <c r="H54" s="350"/>
      <c r="I54" s="350"/>
      <c r="J54" s="350"/>
      <c r="K54" s="350"/>
      <c r="L54" s="348" t="s">
        <v>522</v>
      </c>
      <c r="M54" s="348"/>
      <c r="N54" s="348"/>
      <c r="O54" s="348"/>
      <c r="P54" s="351"/>
      <c r="Q54" s="350"/>
      <c r="R54" s="348"/>
    </row>
    <row r="55" spans="1:18" ht="38.1" customHeight="1">
      <c r="A55" s="345"/>
      <c r="B55" s="348"/>
      <c r="C55" s="348"/>
      <c r="D55" s="355" t="s">
        <v>309</v>
      </c>
      <c r="E55" s="348"/>
      <c r="F55" s="348">
        <v>11</v>
      </c>
      <c r="G55" s="350"/>
      <c r="H55" s="350"/>
      <c r="I55" s="350"/>
      <c r="J55" s="350"/>
      <c r="K55" s="350"/>
      <c r="L55" s="348"/>
      <c r="M55" s="348"/>
      <c r="N55" s="348"/>
      <c r="O55" s="348"/>
      <c r="P55" s="346">
        <f>SUM(P43:P54)</f>
        <v>0</v>
      </c>
      <c r="Q55" s="350"/>
      <c r="R55" s="348"/>
    </row>
    <row r="56" spans="1:18" ht="38.1" customHeight="1">
      <c r="A56" s="345"/>
      <c r="B56" s="348"/>
      <c r="C56" s="348"/>
      <c r="D56" s="352" t="s">
        <v>519</v>
      </c>
      <c r="E56" s="345"/>
      <c r="F56" s="345"/>
      <c r="G56" s="347"/>
      <c r="H56" s="347"/>
      <c r="I56" s="347"/>
      <c r="J56" s="347"/>
      <c r="K56" s="347"/>
      <c r="L56" s="345"/>
      <c r="M56" s="345"/>
      <c r="N56" s="345"/>
      <c r="O56" s="345"/>
      <c r="P56" s="346">
        <f>P65+P78</f>
        <v>35.1</v>
      </c>
      <c r="Q56" s="350"/>
      <c r="R56" s="348"/>
    </row>
    <row r="57" spans="1:18" ht="38.1" customHeight="1">
      <c r="A57" s="345"/>
      <c r="B57" s="348"/>
      <c r="C57" s="348"/>
      <c r="D57" s="349" t="s">
        <v>742</v>
      </c>
      <c r="E57" s="348"/>
      <c r="F57" s="348"/>
      <c r="G57" s="350"/>
      <c r="H57" s="350"/>
      <c r="I57" s="350"/>
      <c r="J57" s="350"/>
      <c r="K57" s="350"/>
      <c r="L57" s="348" t="s">
        <v>520</v>
      </c>
      <c r="M57" s="348"/>
      <c r="N57" s="348"/>
      <c r="O57" s="348"/>
      <c r="P57" s="351">
        <v>0.25</v>
      </c>
      <c r="Q57" s="350"/>
      <c r="R57" s="348"/>
    </row>
    <row r="58" spans="1:18" ht="38.1" customHeight="1">
      <c r="A58" s="345"/>
      <c r="B58" s="348"/>
      <c r="C58" s="348"/>
      <c r="D58" s="349" t="s">
        <v>27</v>
      </c>
      <c r="E58" s="348"/>
      <c r="F58" s="348"/>
      <c r="G58" s="350"/>
      <c r="H58" s="350"/>
      <c r="I58" s="350"/>
      <c r="J58" s="350"/>
      <c r="K58" s="350"/>
      <c r="L58" s="348" t="s">
        <v>520</v>
      </c>
      <c r="M58" s="449">
        <v>100000</v>
      </c>
      <c r="N58" s="449">
        <v>1</v>
      </c>
      <c r="O58" s="348">
        <v>1</v>
      </c>
      <c r="P58" s="351">
        <v>1</v>
      </c>
      <c r="Q58" s="350"/>
      <c r="R58" s="348"/>
    </row>
    <row r="59" spans="1:18" ht="38.1" customHeight="1">
      <c r="A59" s="345"/>
      <c r="B59" s="348"/>
      <c r="C59" s="348"/>
      <c r="D59" s="349" t="s">
        <v>28</v>
      </c>
      <c r="E59" s="348"/>
      <c r="F59" s="348"/>
      <c r="G59" s="350"/>
      <c r="H59" s="350"/>
      <c r="I59" s="350"/>
      <c r="J59" s="350"/>
      <c r="K59" s="350"/>
      <c r="L59" s="348" t="s">
        <v>521</v>
      </c>
      <c r="M59" s="449">
        <v>25000</v>
      </c>
      <c r="N59" s="449">
        <f t="shared" ref="N59" si="7">M59/100000</f>
        <v>0.25</v>
      </c>
      <c r="O59" s="449">
        <v>1</v>
      </c>
      <c r="P59" s="351">
        <v>0.25</v>
      </c>
      <c r="Q59" s="350"/>
      <c r="R59" s="348"/>
    </row>
    <row r="60" spans="1:18" ht="38.1" customHeight="1">
      <c r="A60" s="345"/>
      <c r="B60" s="348"/>
      <c r="C60" s="348"/>
      <c r="D60" s="349" t="s">
        <v>31</v>
      </c>
      <c r="E60" s="348"/>
      <c r="F60" s="348"/>
      <c r="G60" s="350"/>
      <c r="H60" s="350"/>
      <c r="I60" s="350"/>
      <c r="J60" s="350"/>
      <c r="K60" s="350"/>
      <c r="L60" s="348" t="s">
        <v>520</v>
      </c>
      <c r="M60" s="348">
        <v>50000</v>
      </c>
      <c r="N60" s="348">
        <f>M60/100000</f>
        <v>0.5</v>
      </c>
      <c r="O60" s="348">
        <v>3</v>
      </c>
      <c r="P60" s="351">
        <f>N60*O60</f>
        <v>1.5</v>
      </c>
      <c r="Q60" s="350"/>
      <c r="R60" s="348"/>
    </row>
    <row r="61" spans="1:18" ht="50.25" customHeight="1">
      <c r="A61" s="345"/>
      <c r="B61" s="348"/>
      <c r="C61" s="348"/>
      <c r="D61" s="349" t="s">
        <v>748</v>
      </c>
      <c r="E61" s="348"/>
      <c r="F61" s="348"/>
      <c r="G61" s="350"/>
      <c r="H61" s="350"/>
      <c r="I61" s="350"/>
      <c r="J61" s="350"/>
      <c r="K61" s="350"/>
      <c r="L61" s="348" t="s">
        <v>520</v>
      </c>
      <c r="M61" s="348">
        <v>35000</v>
      </c>
      <c r="N61" s="348">
        <f>M61/100000</f>
        <v>0.35</v>
      </c>
      <c r="O61" s="348">
        <v>20</v>
      </c>
      <c r="P61" s="351">
        <f>N61*O61</f>
        <v>7</v>
      </c>
      <c r="Q61" s="350" t="s">
        <v>810</v>
      </c>
      <c r="R61" s="348"/>
    </row>
    <row r="62" spans="1:18" ht="38.1" customHeight="1">
      <c r="A62" s="345"/>
      <c r="B62" s="348"/>
      <c r="C62" s="348"/>
      <c r="D62" s="349" t="s">
        <v>458</v>
      </c>
      <c r="E62" s="348"/>
      <c r="F62" s="348"/>
      <c r="G62" s="350"/>
      <c r="H62" s="350"/>
      <c r="I62" s="350"/>
      <c r="J62" s="350"/>
      <c r="K62" s="350"/>
      <c r="L62" s="348" t="s">
        <v>522</v>
      </c>
      <c r="M62" s="348">
        <v>500000</v>
      </c>
      <c r="N62" s="348">
        <v>5</v>
      </c>
      <c r="O62" s="348">
        <v>1</v>
      </c>
      <c r="P62" s="351">
        <v>5</v>
      </c>
      <c r="Q62" s="354"/>
      <c r="R62" s="348"/>
    </row>
    <row r="63" spans="1:18" ht="38.1" customHeight="1">
      <c r="A63" s="345"/>
      <c r="B63" s="348"/>
      <c r="C63" s="348"/>
      <c r="D63" s="349" t="s">
        <v>743</v>
      </c>
      <c r="E63" s="348"/>
      <c r="F63" s="348"/>
      <c r="G63" s="350"/>
      <c r="H63" s="350"/>
      <c r="I63" s="350"/>
      <c r="J63" s="350"/>
      <c r="K63" s="350"/>
      <c r="L63" s="348" t="s">
        <v>522</v>
      </c>
      <c r="M63" s="348">
        <v>500000</v>
      </c>
      <c r="N63" s="348">
        <v>5</v>
      </c>
      <c r="O63" s="348">
        <v>1</v>
      </c>
      <c r="P63" s="351">
        <v>5</v>
      </c>
      <c r="Q63" s="354"/>
      <c r="R63" s="348"/>
    </row>
    <row r="64" spans="1:18" ht="38.1" customHeight="1">
      <c r="A64" s="345"/>
      <c r="B64" s="348"/>
      <c r="C64" s="348"/>
      <c r="D64" s="349" t="s">
        <v>744</v>
      </c>
      <c r="E64" s="348"/>
      <c r="F64" s="348"/>
      <c r="G64" s="350"/>
      <c r="H64" s="350"/>
      <c r="I64" s="350"/>
      <c r="J64" s="350"/>
      <c r="K64" s="350"/>
      <c r="L64" s="348" t="s">
        <v>522</v>
      </c>
      <c r="M64" s="348">
        <v>500000</v>
      </c>
      <c r="N64" s="348">
        <v>5</v>
      </c>
      <c r="O64" s="348">
        <v>1</v>
      </c>
      <c r="P64" s="351">
        <v>5</v>
      </c>
      <c r="Q64" s="354"/>
      <c r="R64" s="348"/>
    </row>
    <row r="65" spans="1:18" ht="38.1" customHeight="1">
      <c r="A65" s="345"/>
      <c r="B65" s="348"/>
      <c r="C65" s="348"/>
      <c r="D65" s="355" t="s">
        <v>290</v>
      </c>
      <c r="E65" s="356"/>
      <c r="F65" s="356">
        <v>5.4</v>
      </c>
      <c r="G65" s="357"/>
      <c r="H65" s="357"/>
      <c r="I65" s="357"/>
      <c r="J65" s="357"/>
      <c r="K65" s="357"/>
      <c r="L65" s="356"/>
      <c r="M65" s="356"/>
      <c r="N65" s="356"/>
      <c r="O65" s="356"/>
      <c r="P65" s="358">
        <f>SUM(P57:P64)</f>
        <v>25</v>
      </c>
      <c r="Q65" s="350"/>
      <c r="R65" s="348"/>
    </row>
    <row r="66" spans="1:18" ht="38.1" customHeight="1">
      <c r="A66" s="345"/>
      <c r="B66" s="348"/>
      <c r="C66" s="348"/>
      <c r="D66" s="349" t="s">
        <v>33</v>
      </c>
      <c r="E66" s="348"/>
      <c r="F66" s="348"/>
      <c r="G66" s="350"/>
      <c r="H66" s="350"/>
      <c r="I66" s="350"/>
      <c r="J66" s="350"/>
      <c r="K66" s="350"/>
      <c r="L66" s="348" t="s">
        <v>521</v>
      </c>
      <c r="M66" s="348"/>
      <c r="N66" s="348"/>
      <c r="O66" s="348"/>
      <c r="P66" s="351"/>
      <c r="Q66" s="350"/>
      <c r="R66" s="348"/>
    </row>
    <row r="67" spans="1:18" ht="38.1" customHeight="1">
      <c r="A67" s="345"/>
      <c r="B67" s="348"/>
      <c r="C67" s="348"/>
      <c r="D67" s="349" t="s">
        <v>30</v>
      </c>
      <c r="E67" s="348"/>
      <c r="F67" s="348"/>
      <c r="G67" s="350"/>
      <c r="H67" s="350"/>
      <c r="I67" s="350"/>
      <c r="J67" s="350"/>
      <c r="K67" s="350"/>
      <c r="L67" s="348" t="s">
        <v>520</v>
      </c>
      <c r="M67" s="348">
        <v>30000</v>
      </c>
      <c r="N67" s="348">
        <f>M67/100000</f>
        <v>0.3</v>
      </c>
      <c r="O67" s="348">
        <v>22</v>
      </c>
      <c r="P67" s="351">
        <f>N67*O67</f>
        <v>6.6</v>
      </c>
      <c r="Q67" s="350" t="s">
        <v>782</v>
      </c>
      <c r="R67" s="348"/>
    </row>
    <row r="68" spans="1:18" ht="38.1" customHeight="1">
      <c r="A68" s="345"/>
      <c r="B68" s="348"/>
      <c r="C68" s="348"/>
      <c r="D68" s="349" t="s">
        <v>34</v>
      </c>
      <c r="E68" s="348"/>
      <c r="F68" s="348"/>
      <c r="G68" s="350"/>
      <c r="H68" s="350"/>
      <c r="I68" s="350"/>
      <c r="J68" s="350"/>
      <c r="K68" s="350"/>
      <c r="L68" s="348" t="s">
        <v>520</v>
      </c>
      <c r="M68" s="348"/>
      <c r="N68" s="348"/>
      <c r="O68" s="348"/>
      <c r="P68" s="351"/>
      <c r="Q68" s="354"/>
      <c r="R68" s="348"/>
    </row>
    <row r="69" spans="1:18" ht="31.5">
      <c r="A69" s="345"/>
      <c r="B69" s="348"/>
      <c r="C69" s="348"/>
      <c r="D69" s="349" t="s">
        <v>35</v>
      </c>
      <c r="E69" s="348"/>
      <c r="F69" s="348"/>
      <c r="G69" s="350"/>
      <c r="H69" s="350"/>
      <c r="I69" s="350"/>
      <c r="J69" s="350"/>
      <c r="K69" s="350"/>
      <c r="L69" s="348" t="s">
        <v>522</v>
      </c>
      <c r="M69" s="348"/>
      <c r="N69" s="348"/>
      <c r="O69" s="348"/>
      <c r="P69" s="351"/>
      <c r="Q69" s="354"/>
      <c r="R69" s="348"/>
    </row>
    <row r="70" spans="1:18" ht="38.1" customHeight="1">
      <c r="A70" s="345"/>
      <c r="B70" s="348"/>
      <c r="C70" s="348"/>
      <c r="D70" s="349" t="s">
        <v>459</v>
      </c>
      <c r="E70" s="348"/>
      <c r="F70" s="348"/>
      <c r="G70" s="350"/>
      <c r="H70" s="350"/>
      <c r="I70" s="350"/>
      <c r="J70" s="350"/>
      <c r="K70" s="350"/>
      <c r="L70" s="348" t="s">
        <v>522</v>
      </c>
      <c r="M70" s="348"/>
      <c r="N70" s="348"/>
      <c r="O70" s="348"/>
      <c r="P70" s="351"/>
      <c r="Q70" s="354"/>
      <c r="R70" s="348"/>
    </row>
    <row r="71" spans="1:18" ht="38.1" customHeight="1">
      <c r="A71" s="345"/>
      <c r="B71" s="348"/>
      <c r="C71" s="348"/>
      <c r="D71" s="349" t="s">
        <v>32</v>
      </c>
      <c r="E71" s="348"/>
      <c r="F71" s="348"/>
      <c r="G71" s="350"/>
      <c r="H71" s="350"/>
      <c r="I71" s="350"/>
      <c r="J71" s="350"/>
      <c r="K71" s="350"/>
      <c r="L71" s="348" t="s">
        <v>522</v>
      </c>
      <c r="M71" s="348"/>
      <c r="N71" s="348"/>
      <c r="O71" s="348"/>
      <c r="P71" s="351"/>
      <c r="Q71" s="350"/>
      <c r="R71" s="348"/>
    </row>
    <row r="72" spans="1:18" ht="38.1" customHeight="1">
      <c r="A72" s="345"/>
      <c r="B72" s="348"/>
      <c r="C72" s="348"/>
      <c r="D72" s="349" t="s">
        <v>455</v>
      </c>
      <c r="E72" s="348"/>
      <c r="F72" s="348"/>
      <c r="G72" s="350"/>
      <c r="H72" s="350"/>
      <c r="I72" s="350"/>
      <c r="J72" s="350"/>
      <c r="K72" s="350"/>
      <c r="L72" s="348" t="s">
        <v>522</v>
      </c>
      <c r="M72" s="348"/>
      <c r="N72" s="348"/>
      <c r="O72" s="348"/>
      <c r="P72" s="351"/>
      <c r="Q72" s="350"/>
      <c r="R72" s="348"/>
    </row>
    <row r="73" spans="1:18" ht="38.1" customHeight="1">
      <c r="A73" s="345"/>
      <c r="B73" s="348"/>
      <c r="C73" s="348"/>
      <c r="D73" s="349" t="s">
        <v>456</v>
      </c>
      <c r="E73" s="348"/>
      <c r="F73" s="348"/>
      <c r="G73" s="350"/>
      <c r="H73" s="350"/>
      <c r="I73" s="350"/>
      <c r="J73" s="350"/>
      <c r="K73" s="350"/>
      <c r="L73" s="348" t="s">
        <v>522</v>
      </c>
      <c r="M73" s="348"/>
      <c r="N73" s="348"/>
      <c r="O73" s="348"/>
      <c r="P73" s="351"/>
      <c r="Q73" s="350"/>
      <c r="R73" s="348"/>
    </row>
    <row r="74" spans="1:18" ht="38.1" customHeight="1">
      <c r="A74" s="345"/>
      <c r="B74" s="348"/>
      <c r="C74" s="348"/>
      <c r="D74" s="349" t="s">
        <v>457</v>
      </c>
      <c r="E74" s="348"/>
      <c r="F74" s="348"/>
      <c r="G74" s="350"/>
      <c r="H74" s="350"/>
      <c r="I74" s="350"/>
      <c r="J74" s="350"/>
      <c r="K74" s="350"/>
      <c r="L74" s="348" t="s">
        <v>522</v>
      </c>
      <c r="M74" s="348"/>
      <c r="N74" s="348"/>
      <c r="O74" s="348"/>
      <c r="P74" s="351"/>
      <c r="Q74" s="350"/>
      <c r="R74" s="348"/>
    </row>
    <row r="75" spans="1:18" ht="38.1" customHeight="1">
      <c r="A75" s="345"/>
      <c r="B75" s="348"/>
      <c r="C75" s="348"/>
      <c r="D75" s="349" t="s">
        <v>460</v>
      </c>
      <c r="E75" s="348"/>
      <c r="F75" s="348"/>
      <c r="G75" s="350"/>
      <c r="H75" s="350"/>
      <c r="I75" s="350"/>
      <c r="J75" s="350"/>
      <c r="K75" s="350"/>
      <c r="L75" s="348" t="s">
        <v>522</v>
      </c>
      <c r="M75" s="348"/>
      <c r="N75" s="348"/>
      <c r="O75" s="348"/>
      <c r="P75" s="351"/>
      <c r="Q75" s="354"/>
      <c r="R75" s="348"/>
    </row>
    <row r="76" spans="1:18" ht="38.1" customHeight="1">
      <c r="A76" s="345"/>
      <c r="B76" s="348"/>
      <c r="C76" s="348"/>
      <c r="D76" s="349" t="s">
        <v>461</v>
      </c>
      <c r="E76" s="348"/>
      <c r="F76" s="348"/>
      <c r="G76" s="350"/>
      <c r="H76" s="350"/>
      <c r="I76" s="350"/>
      <c r="J76" s="350"/>
      <c r="K76" s="350"/>
      <c r="L76" s="348" t="s">
        <v>522</v>
      </c>
      <c r="M76" s="348">
        <v>10000</v>
      </c>
      <c r="N76" s="348">
        <f>M76/100000</f>
        <v>0.1</v>
      </c>
      <c r="O76" s="348">
        <v>35</v>
      </c>
      <c r="P76" s="351">
        <f>N76*O76</f>
        <v>3.5</v>
      </c>
      <c r="Q76" s="350" t="s">
        <v>783</v>
      </c>
      <c r="R76" s="348"/>
    </row>
    <row r="77" spans="1:18" ht="38.1" customHeight="1">
      <c r="A77" s="345"/>
      <c r="B77" s="348"/>
      <c r="C77" s="348"/>
      <c r="D77" s="349" t="s">
        <v>462</v>
      </c>
      <c r="E77" s="348"/>
      <c r="F77" s="348"/>
      <c r="G77" s="350"/>
      <c r="H77" s="350"/>
      <c r="I77" s="350"/>
      <c r="J77" s="350"/>
      <c r="K77" s="350"/>
      <c r="L77" s="348" t="s">
        <v>522</v>
      </c>
      <c r="M77" s="348"/>
      <c r="N77" s="348"/>
      <c r="O77" s="348"/>
      <c r="P77" s="351"/>
      <c r="Q77" s="350"/>
      <c r="R77" s="348"/>
    </row>
    <row r="78" spans="1:18" ht="38.1" customHeight="1">
      <c r="A78" s="345"/>
      <c r="B78" s="348"/>
      <c r="C78" s="348"/>
      <c r="D78" s="355" t="s">
        <v>309</v>
      </c>
      <c r="E78" s="348"/>
      <c r="F78" s="348">
        <v>11</v>
      </c>
      <c r="G78" s="350"/>
      <c r="H78" s="350"/>
      <c r="I78" s="350"/>
      <c r="J78" s="350"/>
      <c r="K78" s="350"/>
      <c r="L78" s="348"/>
      <c r="M78" s="348"/>
      <c r="N78" s="348"/>
      <c r="O78" s="348"/>
      <c r="P78" s="346">
        <f>SUM(P66:P77)</f>
        <v>10.1</v>
      </c>
      <c r="Q78" s="350"/>
      <c r="R78" s="348"/>
    </row>
    <row r="79" spans="1:18" ht="38.1" customHeight="1">
      <c r="A79" s="345">
        <v>6</v>
      </c>
      <c r="B79" s="458" t="s">
        <v>36</v>
      </c>
      <c r="C79" s="458"/>
      <c r="D79" s="458"/>
      <c r="E79" s="458"/>
      <c r="F79" s="458"/>
      <c r="G79" s="458"/>
      <c r="H79" s="458"/>
      <c r="I79" s="458"/>
      <c r="J79" s="458"/>
      <c r="K79" s="458"/>
      <c r="L79" s="458"/>
      <c r="M79" s="458"/>
      <c r="N79" s="458"/>
      <c r="O79" s="458"/>
      <c r="P79" s="346">
        <f>P80+P111+P143+P156+P159+P172+P176</f>
        <v>257.26</v>
      </c>
      <c r="Q79" s="347"/>
      <c r="R79" s="348" t="s">
        <v>292</v>
      </c>
    </row>
    <row r="80" spans="1:18" ht="38.1" customHeight="1">
      <c r="A80" s="345"/>
      <c r="B80" s="348" t="s">
        <v>359</v>
      </c>
      <c r="C80" s="348" t="s">
        <v>37</v>
      </c>
      <c r="D80" s="349" t="s">
        <v>38</v>
      </c>
      <c r="E80" s="348" t="s">
        <v>15</v>
      </c>
      <c r="F80" s="348" t="s">
        <v>722</v>
      </c>
      <c r="G80" s="350"/>
      <c r="H80" s="350"/>
      <c r="I80" s="350"/>
      <c r="J80" s="350"/>
      <c r="K80" s="350"/>
      <c r="L80" s="348"/>
      <c r="M80" s="348"/>
      <c r="N80" s="348"/>
      <c r="O80" s="348"/>
      <c r="P80" s="351">
        <f>P93+P110</f>
        <v>8.5</v>
      </c>
      <c r="Q80" s="350"/>
      <c r="R80" s="348" t="s">
        <v>293</v>
      </c>
    </row>
    <row r="81" spans="1:18" ht="48.75" customHeight="1">
      <c r="A81" s="345"/>
      <c r="B81" s="348"/>
      <c r="C81" s="348"/>
      <c r="D81" s="352" t="s">
        <v>39</v>
      </c>
      <c r="E81" s="348" t="s">
        <v>192</v>
      </c>
      <c r="F81" s="348" t="s">
        <v>193</v>
      </c>
      <c r="G81" s="350"/>
      <c r="H81" s="350"/>
      <c r="I81" s="350"/>
      <c r="J81" s="350"/>
      <c r="K81" s="350"/>
      <c r="L81" s="348"/>
      <c r="M81" s="345" t="s">
        <v>8</v>
      </c>
      <c r="N81" s="345" t="s">
        <v>9</v>
      </c>
      <c r="O81" s="345" t="s">
        <v>10</v>
      </c>
      <c r="P81" s="346" t="s">
        <v>11</v>
      </c>
      <c r="Q81" s="350"/>
      <c r="R81" s="348"/>
    </row>
    <row r="82" spans="1:18" ht="38.1" customHeight="1">
      <c r="A82" s="345"/>
      <c r="B82" s="348"/>
      <c r="C82" s="348"/>
      <c r="D82" s="349" t="s">
        <v>463</v>
      </c>
      <c r="E82" s="348"/>
      <c r="F82" s="348"/>
      <c r="G82" s="350"/>
      <c r="H82" s="350"/>
      <c r="I82" s="350"/>
      <c r="J82" s="350"/>
      <c r="K82" s="350"/>
      <c r="L82" s="348" t="s">
        <v>523</v>
      </c>
      <c r="M82" s="348"/>
      <c r="N82" s="348"/>
      <c r="O82" s="348"/>
      <c r="P82" s="351"/>
      <c r="Q82" s="350"/>
      <c r="R82" s="348"/>
    </row>
    <row r="83" spans="1:18" ht="38.1" customHeight="1">
      <c r="A83" s="345"/>
      <c r="B83" s="348"/>
      <c r="C83" s="348"/>
      <c r="D83" s="349" t="s">
        <v>464</v>
      </c>
      <c r="E83" s="348"/>
      <c r="F83" s="348"/>
      <c r="G83" s="350"/>
      <c r="H83" s="350"/>
      <c r="I83" s="350"/>
      <c r="J83" s="350"/>
      <c r="K83" s="350"/>
      <c r="L83" s="348" t="s">
        <v>523</v>
      </c>
      <c r="M83" s="348"/>
      <c r="N83" s="348"/>
      <c r="O83" s="348"/>
      <c r="P83" s="351"/>
      <c r="Q83" s="350"/>
      <c r="R83" s="348"/>
    </row>
    <row r="84" spans="1:18" ht="68.25" customHeight="1">
      <c r="A84" s="345"/>
      <c r="B84" s="348"/>
      <c r="C84" s="348"/>
      <c r="D84" s="349" t="s">
        <v>465</v>
      </c>
      <c r="E84" s="348"/>
      <c r="F84" s="348"/>
      <c r="G84" s="350"/>
      <c r="H84" s="350"/>
      <c r="I84" s="350"/>
      <c r="J84" s="350"/>
      <c r="K84" s="350"/>
      <c r="L84" s="348" t="s">
        <v>523</v>
      </c>
      <c r="M84" s="348"/>
      <c r="N84" s="348"/>
      <c r="O84" s="348"/>
      <c r="P84" s="351"/>
      <c r="Q84" s="350"/>
      <c r="R84" s="348"/>
    </row>
    <row r="85" spans="1:18" ht="37.5" customHeight="1">
      <c r="A85" s="345"/>
      <c r="B85" s="348"/>
      <c r="C85" s="348"/>
      <c r="D85" s="349" t="s">
        <v>41</v>
      </c>
      <c r="E85" s="348"/>
      <c r="F85" s="348"/>
      <c r="G85" s="350"/>
      <c r="H85" s="350"/>
      <c r="I85" s="350"/>
      <c r="J85" s="350"/>
      <c r="K85" s="350"/>
      <c r="L85" s="348"/>
      <c r="M85" s="348"/>
      <c r="N85" s="348"/>
      <c r="O85" s="348"/>
      <c r="P85" s="351"/>
      <c r="Q85" s="350"/>
      <c r="R85" s="348"/>
    </row>
    <row r="86" spans="1:18" ht="38.1" customHeight="1">
      <c r="A86" s="345"/>
      <c r="B86" s="348"/>
      <c r="C86" s="348"/>
      <c r="D86" s="349" t="s">
        <v>42</v>
      </c>
      <c r="E86" s="348"/>
      <c r="F86" s="348"/>
      <c r="G86" s="350"/>
      <c r="H86" s="350"/>
      <c r="I86" s="350"/>
      <c r="J86" s="350"/>
      <c r="K86" s="350"/>
      <c r="L86" s="348" t="s">
        <v>523</v>
      </c>
      <c r="M86" s="348"/>
      <c r="N86" s="348"/>
      <c r="O86" s="348"/>
      <c r="P86" s="351"/>
      <c r="Q86" s="350"/>
      <c r="R86" s="348"/>
    </row>
    <row r="87" spans="1:18" ht="38.1" customHeight="1">
      <c r="A87" s="345"/>
      <c r="B87" s="348"/>
      <c r="C87" s="348"/>
      <c r="D87" s="349" t="s">
        <v>43</v>
      </c>
      <c r="E87" s="348"/>
      <c r="F87" s="348"/>
      <c r="G87" s="350"/>
      <c r="H87" s="350"/>
      <c r="I87" s="350"/>
      <c r="J87" s="350"/>
      <c r="K87" s="350"/>
      <c r="L87" s="348" t="s">
        <v>523</v>
      </c>
      <c r="M87" s="348"/>
      <c r="N87" s="348"/>
      <c r="O87" s="348"/>
      <c r="P87" s="351"/>
      <c r="Q87" s="350"/>
      <c r="R87" s="348"/>
    </row>
    <row r="88" spans="1:18" ht="38.1" customHeight="1">
      <c r="A88" s="345"/>
      <c r="B88" s="348"/>
      <c r="C88" s="348"/>
      <c r="D88" s="349" t="s">
        <v>44</v>
      </c>
      <c r="E88" s="348"/>
      <c r="F88" s="348"/>
      <c r="G88" s="350"/>
      <c r="H88" s="350"/>
      <c r="I88" s="350"/>
      <c r="J88" s="350"/>
      <c r="K88" s="350"/>
      <c r="L88" s="348" t="s">
        <v>523</v>
      </c>
      <c r="M88" s="359">
        <v>50000</v>
      </c>
      <c r="N88" s="348">
        <f>M88/100000</f>
        <v>0.5</v>
      </c>
      <c r="O88" s="359">
        <v>1</v>
      </c>
      <c r="P88" s="360">
        <f>N88*O88</f>
        <v>0.5</v>
      </c>
      <c r="Q88" s="361" t="s">
        <v>775</v>
      </c>
      <c r="R88" s="348"/>
    </row>
    <row r="89" spans="1:18" ht="38.1" customHeight="1">
      <c r="A89" s="345"/>
      <c r="B89" s="348"/>
      <c r="C89" s="348"/>
      <c r="D89" s="349" t="s">
        <v>45</v>
      </c>
      <c r="E89" s="348"/>
      <c r="F89" s="348"/>
      <c r="G89" s="350"/>
      <c r="H89" s="350"/>
      <c r="I89" s="350"/>
      <c r="J89" s="350"/>
      <c r="K89" s="350"/>
      <c r="L89" s="348" t="s">
        <v>523</v>
      </c>
      <c r="M89" s="359"/>
      <c r="N89" s="359"/>
      <c r="O89" s="359"/>
      <c r="P89" s="360"/>
      <c r="Q89" s="361"/>
      <c r="R89" s="348"/>
    </row>
    <row r="90" spans="1:18" ht="38.1" customHeight="1">
      <c r="A90" s="345"/>
      <c r="B90" s="348"/>
      <c r="C90" s="348"/>
      <c r="D90" s="349" t="s">
        <v>46</v>
      </c>
      <c r="E90" s="348"/>
      <c r="F90" s="348"/>
      <c r="G90" s="350"/>
      <c r="H90" s="350"/>
      <c r="I90" s="350"/>
      <c r="J90" s="350"/>
      <c r="K90" s="350"/>
      <c r="L90" s="348" t="s">
        <v>523</v>
      </c>
      <c r="M90" s="359"/>
      <c r="N90" s="359"/>
      <c r="O90" s="359"/>
      <c r="P90" s="360"/>
      <c r="Q90" s="361"/>
      <c r="R90" s="348"/>
    </row>
    <row r="91" spans="1:18" ht="38.1" customHeight="1">
      <c r="A91" s="345"/>
      <c r="B91" s="348"/>
      <c r="C91" s="348"/>
      <c r="D91" s="349" t="s">
        <v>47</v>
      </c>
      <c r="E91" s="348"/>
      <c r="F91" s="348"/>
      <c r="G91" s="350"/>
      <c r="H91" s="350"/>
      <c r="I91" s="350"/>
      <c r="J91" s="350"/>
      <c r="K91" s="350"/>
      <c r="L91" s="348" t="s">
        <v>523</v>
      </c>
      <c r="M91" s="359"/>
      <c r="N91" s="359"/>
      <c r="O91" s="359"/>
      <c r="P91" s="360"/>
      <c r="Q91" s="361"/>
      <c r="R91" s="348"/>
    </row>
    <row r="92" spans="1:18" ht="55.5" customHeight="1">
      <c r="A92" s="345"/>
      <c r="B92" s="348"/>
      <c r="C92" s="348"/>
      <c r="D92" s="349" t="s">
        <v>48</v>
      </c>
      <c r="E92" s="348"/>
      <c r="F92" s="348"/>
      <c r="G92" s="350"/>
      <c r="H92" s="350"/>
      <c r="I92" s="350"/>
      <c r="J92" s="350"/>
      <c r="K92" s="350"/>
      <c r="L92" s="348" t="s">
        <v>523</v>
      </c>
      <c r="M92" s="359"/>
      <c r="N92" s="359"/>
      <c r="O92" s="359"/>
      <c r="P92" s="360"/>
      <c r="Q92" s="361"/>
      <c r="R92" s="348"/>
    </row>
    <row r="93" spans="1:18" ht="38.1" customHeight="1">
      <c r="A93" s="345"/>
      <c r="B93" s="348"/>
      <c r="C93" s="348"/>
      <c r="D93" s="355" t="s">
        <v>49</v>
      </c>
      <c r="E93" s="348"/>
      <c r="F93" s="348"/>
      <c r="G93" s="350"/>
      <c r="H93" s="350"/>
      <c r="I93" s="350"/>
      <c r="J93" s="350"/>
      <c r="K93" s="350"/>
      <c r="L93" s="348"/>
      <c r="M93" s="348"/>
      <c r="N93" s="348"/>
      <c r="O93" s="348"/>
      <c r="P93" s="358">
        <f>SUM(P82:P91)</f>
        <v>0.5</v>
      </c>
      <c r="Q93" s="350"/>
      <c r="R93" s="348"/>
    </row>
    <row r="94" spans="1:18" ht="38.1" customHeight="1">
      <c r="A94" s="345"/>
      <c r="B94" s="348"/>
      <c r="C94" s="348"/>
      <c r="D94" s="352" t="s">
        <v>50</v>
      </c>
      <c r="E94" s="348"/>
      <c r="F94" s="348"/>
      <c r="G94" s="350"/>
      <c r="H94" s="350"/>
      <c r="I94" s="350"/>
      <c r="J94" s="350"/>
      <c r="K94" s="350"/>
      <c r="L94" s="348"/>
      <c r="M94" s="348"/>
      <c r="N94" s="348"/>
      <c r="O94" s="348"/>
      <c r="P94" s="351"/>
      <c r="Q94" s="350"/>
      <c r="R94" s="348"/>
    </row>
    <row r="95" spans="1:18" ht="15.75">
      <c r="A95" s="345"/>
      <c r="B95" s="348"/>
      <c r="C95" s="348"/>
      <c r="D95" s="349" t="s">
        <v>40</v>
      </c>
      <c r="E95" s="348"/>
      <c r="F95" s="348"/>
      <c r="G95" s="350"/>
      <c r="H95" s="350"/>
      <c r="I95" s="350"/>
      <c r="J95" s="350"/>
      <c r="K95" s="350"/>
      <c r="L95" s="362"/>
      <c r="M95" s="363"/>
      <c r="N95" s="362"/>
      <c r="O95" s="363"/>
      <c r="P95" s="364"/>
      <c r="Q95" s="365"/>
      <c r="R95" s="348"/>
    </row>
    <row r="96" spans="1:18" ht="38.1" customHeight="1">
      <c r="A96" s="345"/>
      <c r="B96" s="348"/>
      <c r="C96" s="348"/>
      <c r="D96" s="349" t="s">
        <v>466</v>
      </c>
      <c r="E96" s="348"/>
      <c r="F96" s="348"/>
      <c r="G96" s="350"/>
      <c r="H96" s="350"/>
      <c r="I96" s="350"/>
      <c r="J96" s="350"/>
      <c r="K96" s="350"/>
      <c r="L96" s="348" t="s">
        <v>523</v>
      </c>
      <c r="M96" s="359"/>
      <c r="N96" s="348"/>
      <c r="O96" s="359"/>
      <c r="P96" s="360"/>
      <c r="Q96" s="350"/>
      <c r="R96" s="348"/>
    </row>
    <row r="97" spans="1:18" ht="38.1" customHeight="1">
      <c r="A97" s="345"/>
      <c r="B97" s="348"/>
      <c r="C97" s="348"/>
      <c r="D97" s="349" t="s">
        <v>198</v>
      </c>
      <c r="E97" s="348"/>
      <c r="F97" s="348"/>
      <c r="G97" s="350"/>
      <c r="H97" s="350"/>
      <c r="I97" s="350"/>
      <c r="J97" s="350"/>
      <c r="K97" s="350"/>
      <c r="L97" s="348" t="s">
        <v>523</v>
      </c>
      <c r="M97" s="359"/>
      <c r="N97" s="348"/>
      <c r="O97" s="359"/>
      <c r="P97" s="360"/>
      <c r="Q97" s="350"/>
      <c r="R97" s="348"/>
    </row>
    <row r="98" spans="1:18" ht="38.1" customHeight="1">
      <c r="A98" s="345"/>
      <c r="B98" s="348"/>
      <c r="C98" s="348"/>
      <c r="D98" s="349" t="s">
        <v>199</v>
      </c>
      <c r="E98" s="348"/>
      <c r="F98" s="348"/>
      <c r="G98" s="350"/>
      <c r="H98" s="350"/>
      <c r="I98" s="350"/>
      <c r="J98" s="350"/>
      <c r="K98" s="350"/>
      <c r="L98" s="348" t="s">
        <v>523</v>
      </c>
      <c r="M98" s="359"/>
      <c r="N98" s="348"/>
      <c r="O98" s="359"/>
      <c r="P98" s="360"/>
      <c r="Q98" s="350"/>
      <c r="R98" s="348"/>
    </row>
    <row r="99" spans="1:18" ht="38.1" customHeight="1">
      <c r="A99" s="345"/>
      <c r="B99" s="348"/>
      <c r="C99" s="348"/>
      <c r="D99" s="349" t="s">
        <v>41</v>
      </c>
      <c r="E99" s="348"/>
      <c r="F99" s="348"/>
      <c r="G99" s="350"/>
      <c r="H99" s="350"/>
      <c r="I99" s="350"/>
      <c r="J99" s="350"/>
      <c r="K99" s="350"/>
      <c r="L99" s="348"/>
      <c r="M99" s="348">
        <v>60000</v>
      </c>
      <c r="N99" s="348">
        <f>M99/100000</f>
        <v>0.6</v>
      </c>
      <c r="O99" s="348">
        <v>6</v>
      </c>
      <c r="P99" s="351">
        <f>N99*O99</f>
        <v>3.5999999999999996</v>
      </c>
      <c r="Q99" s="350" t="s">
        <v>923</v>
      </c>
      <c r="R99" s="348"/>
    </row>
    <row r="100" spans="1:18" ht="38.1" customHeight="1">
      <c r="A100" s="345"/>
      <c r="B100" s="348"/>
      <c r="C100" s="348"/>
      <c r="D100" s="349" t="s">
        <v>42</v>
      </c>
      <c r="E100" s="348"/>
      <c r="F100" s="348"/>
      <c r="G100" s="350"/>
      <c r="H100" s="350"/>
      <c r="I100" s="350"/>
      <c r="J100" s="350"/>
      <c r="K100" s="350"/>
      <c r="L100" s="348" t="s">
        <v>523</v>
      </c>
      <c r="M100" s="359"/>
      <c r="N100" s="348"/>
      <c r="O100" s="359"/>
      <c r="P100" s="360"/>
      <c r="Q100" s="350"/>
      <c r="R100" s="348"/>
    </row>
    <row r="101" spans="1:18" ht="38.1" customHeight="1">
      <c r="A101" s="345"/>
      <c r="B101" s="348"/>
      <c r="C101" s="348"/>
      <c r="D101" s="349" t="s">
        <v>43</v>
      </c>
      <c r="E101" s="348"/>
      <c r="F101" s="348"/>
      <c r="G101" s="350"/>
      <c r="H101" s="350"/>
      <c r="I101" s="350"/>
      <c r="J101" s="350"/>
      <c r="K101" s="350"/>
      <c r="L101" s="348" t="s">
        <v>523</v>
      </c>
      <c r="M101" s="359"/>
      <c r="N101" s="348"/>
      <c r="O101" s="359"/>
      <c r="P101" s="360"/>
      <c r="Q101" s="350"/>
      <c r="R101" s="348"/>
    </row>
    <row r="102" spans="1:18" ht="38.1" customHeight="1">
      <c r="A102" s="345"/>
      <c r="B102" s="348"/>
      <c r="C102" s="348"/>
      <c r="D102" s="349" t="s">
        <v>44</v>
      </c>
      <c r="E102" s="348"/>
      <c r="F102" s="348"/>
      <c r="G102" s="350"/>
      <c r="H102" s="350"/>
      <c r="I102" s="350"/>
      <c r="J102" s="350"/>
      <c r="K102" s="350"/>
      <c r="L102" s="348" t="s">
        <v>523</v>
      </c>
      <c r="M102" s="359"/>
      <c r="N102" s="348"/>
      <c r="O102" s="359"/>
      <c r="P102" s="360"/>
      <c r="Q102" s="361"/>
      <c r="R102" s="348"/>
    </row>
    <row r="103" spans="1:18" ht="38.1" customHeight="1">
      <c r="A103" s="345"/>
      <c r="B103" s="348"/>
      <c r="C103" s="348"/>
      <c r="D103" s="349" t="s">
        <v>45</v>
      </c>
      <c r="E103" s="348"/>
      <c r="F103" s="348"/>
      <c r="G103" s="350"/>
      <c r="H103" s="350"/>
      <c r="I103" s="350"/>
      <c r="J103" s="350"/>
      <c r="K103" s="350"/>
      <c r="L103" s="348" t="s">
        <v>523</v>
      </c>
      <c r="M103" s="359"/>
      <c r="N103" s="348"/>
      <c r="O103" s="359"/>
      <c r="P103" s="360"/>
      <c r="Q103" s="354"/>
      <c r="R103" s="348"/>
    </row>
    <row r="104" spans="1:18" ht="38.1" customHeight="1">
      <c r="A104" s="345"/>
      <c r="B104" s="348"/>
      <c r="C104" s="348"/>
      <c r="D104" s="349" t="s">
        <v>46</v>
      </c>
      <c r="E104" s="348"/>
      <c r="F104" s="348"/>
      <c r="G104" s="350"/>
      <c r="H104" s="350"/>
      <c r="I104" s="350"/>
      <c r="J104" s="350"/>
      <c r="K104" s="350"/>
      <c r="L104" s="348" t="s">
        <v>523</v>
      </c>
      <c r="M104" s="359"/>
      <c r="N104" s="348"/>
      <c r="O104" s="359"/>
      <c r="P104" s="360"/>
      <c r="Q104" s="350"/>
      <c r="R104" s="348"/>
    </row>
    <row r="105" spans="1:18" ht="38.1" customHeight="1">
      <c r="A105" s="345"/>
      <c r="B105" s="348"/>
      <c r="C105" s="348"/>
      <c r="D105" s="349" t="s">
        <v>467</v>
      </c>
      <c r="E105" s="348"/>
      <c r="F105" s="348"/>
      <c r="G105" s="350"/>
      <c r="H105" s="350"/>
      <c r="I105" s="350"/>
      <c r="J105" s="350"/>
      <c r="K105" s="350"/>
      <c r="L105" s="348" t="s">
        <v>523</v>
      </c>
      <c r="M105" s="359"/>
      <c r="N105" s="348"/>
      <c r="O105" s="359"/>
      <c r="P105" s="360"/>
      <c r="Q105" s="350"/>
      <c r="R105" s="348"/>
    </row>
    <row r="106" spans="1:18" ht="38.1" customHeight="1">
      <c r="A106" s="345"/>
      <c r="B106" s="348"/>
      <c r="C106" s="348"/>
      <c r="D106" s="349" t="s">
        <v>51</v>
      </c>
      <c r="E106" s="348"/>
      <c r="F106" s="348"/>
      <c r="G106" s="350"/>
      <c r="H106" s="350"/>
      <c r="I106" s="350"/>
      <c r="J106" s="350"/>
      <c r="K106" s="350"/>
      <c r="L106" s="348" t="s">
        <v>523</v>
      </c>
      <c r="M106" s="359"/>
      <c r="N106" s="348"/>
      <c r="O106" s="359"/>
      <c r="P106" s="360"/>
      <c r="Q106" s="350"/>
      <c r="R106" s="348"/>
    </row>
    <row r="107" spans="1:18" ht="38.1" customHeight="1">
      <c r="A107" s="345"/>
      <c r="B107" s="348"/>
      <c r="C107" s="348"/>
      <c r="D107" s="349" t="s">
        <v>47</v>
      </c>
      <c r="E107" s="348"/>
      <c r="F107" s="348"/>
      <c r="G107" s="350"/>
      <c r="H107" s="350"/>
      <c r="I107" s="350"/>
      <c r="J107" s="350"/>
      <c r="K107" s="350"/>
      <c r="L107" s="348" t="s">
        <v>523</v>
      </c>
      <c r="M107" s="359"/>
      <c r="N107" s="348"/>
      <c r="O107" s="359"/>
      <c r="P107" s="360"/>
      <c r="Q107" s="354"/>
      <c r="R107" s="348"/>
    </row>
    <row r="108" spans="1:18" ht="38.1" customHeight="1">
      <c r="A108" s="345"/>
      <c r="B108" s="348"/>
      <c r="C108" s="348"/>
      <c r="D108" s="349" t="s">
        <v>335</v>
      </c>
      <c r="E108" s="348"/>
      <c r="F108" s="348"/>
      <c r="G108" s="350"/>
      <c r="H108" s="350"/>
      <c r="I108" s="350"/>
      <c r="J108" s="350"/>
      <c r="K108" s="350"/>
      <c r="L108" s="348" t="s">
        <v>523</v>
      </c>
      <c r="M108" s="359"/>
      <c r="N108" s="348"/>
      <c r="O108" s="359"/>
      <c r="P108" s="360"/>
      <c r="Q108" s="350"/>
      <c r="R108" s="348"/>
    </row>
    <row r="109" spans="1:18" ht="33.75" customHeight="1">
      <c r="A109" s="345"/>
      <c r="B109" s="348"/>
      <c r="C109" s="348"/>
      <c r="D109" s="349" t="s">
        <v>641</v>
      </c>
      <c r="E109" s="348"/>
      <c r="F109" s="348" t="s">
        <v>640</v>
      </c>
      <c r="G109" s="350"/>
      <c r="H109" s="350"/>
      <c r="I109" s="350"/>
      <c r="J109" s="350"/>
      <c r="K109" s="350"/>
      <c r="L109" s="348"/>
      <c r="M109" s="359">
        <v>40000</v>
      </c>
      <c r="N109" s="348">
        <v>0.4</v>
      </c>
      <c r="O109" s="359">
        <v>11</v>
      </c>
      <c r="P109" s="360">
        <f>M109*O109/100000</f>
        <v>4.4000000000000004</v>
      </c>
      <c r="Q109" s="350" t="s">
        <v>924</v>
      </c>
      <c r="R109" s="449"/>
    </row>
    <row r="110" spans="1:18" ht="38.1" customHeight="1">
      <c r="A110" s="345"/>
      <c r="B110" s="348"/>
      <c r="C110" s="348"/>
      <c r="D110" s="355" t="s">
        <v>65</v>
      </c>
      <c r="E110" s="348"/>
      <c r="F110" s="348"/>
      <c r="G110" s="350"/>
      <c r="H110" s="350"/>
      <c r="I110" s="350"/>
      <c r="J110" s="350"/>
      <c r="K110" s="350"/>
      <c r="L110" s="348"/>
      <c r="M110" s="348"/>
      <c r="N110" s="348"/>
      <c r="O110" s="348"/>
      <c r="P110" s="358">
        <f>SUM(P95:P109)</f>
        <v>8</v>
      </c>
      <c r="Q110" s="350"/>
      <c r="R110" s="348"/>
    </row>
    <row r="111" spans="1:18" ht="38.1" customHeight="1">
      <c r="A111" s="345"/>
      <c r="B111" s="348" t="s">
        <v>360</v>
      </c>
      <c r="C111" s="348" t="s">
        <v>14</v>
      </c>
      <c r="D111" s="349" t="s">
        <v>52</v>
      </c>
      <c r="E111" s="348" t="s">
        <v>15</v>
      </c>
      <c r="F111" s="348" t="s">
        <v>722</v>
      </c>
      <c r="G111" s="350"/>
      <c r="H111" s="350"/>
      <c r="I111" s="350"/>
      <c r="J111" s="350"/>
      <c r="K111" s="350"/>
      <c r="L111" s="348"/>
      <c r="M111" s="348"/>
      <c r="N111" s="348"/>
      <c r="O111" s="348"/>
      <c r="P111" s="366">
        <f>P129+P142</f>
        <v>43.31</v>
      </c>
      <c r="Q111" s="367"/>
      <c r="R111" s="348"/>
    </row>
    <row r="112" spans="1:18" ht="38.1" customHeight="1">
      <c r="A112" s="345"/>
      <c r="B112" s="348"/>
      <c r="C112" s="348"/>
      <c r="D112" s="352" t="s">
        <v>39</v>
      </c>
      <c r="E112" s="345" t="s">
        <v>192</v>
      </c>
      <c r="F112" s="345"/>
      <c r="G112" s="345"/>
      <c r="H112" s="345"/>
      <c r="I112" s="345"/>
      <c r="J112" s="345"/>
      <c r="K112" s="345"/>
      <c r="L112" s="345"/>
      <c r="M112" s="345" t="s">
        <v>8</v>
      </c>
      <c r="N112" s="345" t="s">
        <v>9</v>
      </c>
      <c r="O112" s="345" t="s">
        <v>10</v>
      </c>
      <c r="P112" s="346" t="s">
        <v>11</v>
      </c>
      <c r="Q112" s="350"/>
      <c r="R112" s="348"/>
    </row>
    <row r="113" spans="1:18" ht="38.1" customHeight="1">
      <c r="A113" s="345"/>
      <c r="B113" s="348"/>
      <c r="C113" s="348"/>
      <c r="D113" s="349" t="s">
        <v>40</v>
      </c>
      <c r="E113" s="348"/>
      <c r="F113" s="348"/>
      <c r="G113" s="350"/>
      <c r="H113" s="350"/>
      <c r="I113" s="350"/>
      <c r="J113" s="350"/>
      <c r="K113" s="350"/>
      <c r="L113" s="348" t="s">
        <v>523</v>
      </c>
      <c r="M113" s="348"/>
      <c r="N113" s="348"/>
      <c r="O113" s="348"/>
      <c r="P113" s="351"/>
      <c r="Q113" s="350"/>
      <c r="R113" s="348"/>
    </row>
    <row r="114" spans="1:18" ht="38.1" customHeight="1">
      <c r="A114" s="345"/>
      <c r="B114" s="348"/>
      <c r="C114" s="348"/>
      <c r="D114" s="349" t="s">
        <v>53</v>
      </c>
      <c r="E114" s="348"/>
      <c r="F114" s="348"/>
      <c r="G114" s="350"/>
      <c r="H114" s="350"/>
      <c r="I114" s="350"/>
      <c r="J114" s="350"/>
      <c r="K114" s="350"/>
      <c r="L114" s="348" t="s">
        <v>523</v>
      </c>
      <c r="M114" s="348"/>
      <c r="N114" s="348"/>
      <c r="O114" s="348"/>
      <c r="P114" s="351"/>
      <c r="Q114" s="350"/>
      <c r="R114" s="348"/>
    </row>
    <row r="115" spans="1:18" ht="38.1" customHeight="1">
      <c r="A115" s="345"/>
      <c r="B115" s="348"/>
      <c r="C115" s="348"/>
      <c r="D115" s="349" t="s">
        <v>54</v>
      </c>
      <c r="E115" s="348"/>
      <c r="F115" s="348"/>
      <c r="G115" s="350"/>
      <c r="H115" s="350"/>
      <c r="I115" s="350"/>
      <c r="J115" s="350"/>
      <c r="K115" s="350"/>
      <c r="L115" s="348" t="s">
        <v>523</v>
      </c>
      <c r="M115" s="348"/>
      <c r="N115" s="348"/>
      <c r="O115" s="348"/>
      <c r="P115" s="351"/>
      <c r="Q115" s="350"/>
      <c r="R115" s="348"/>
    </row>
    <row r="116" spans="1:18" ht="38.1" customHeight="1">
      <c r="A116" s="345"/>
      <c r="B116" s="348"/>
      <c r="C116" s="348"/>
      <c r="D116" s="349" t="s">
        <v>200</v>
      </c>
      <c r="E116" s="348"/>
      <c r="F116" s="348"/>
      <c r="G116" s="350"/>
      <c r="H116" s="350"/>
      <c r="I116" s="350"/>
      <c r="J116" s="350"/>
      <c r="K116" s="350"/>
      <c r="L116" s="348" t="s">
        <v>523</v>
      </c>
      <c r="M116" s="348"/>
      <c r="N116" s="348"/>
      <c r="O116" s="348"/>
      <c r="P116" s="351"/>
      <c r="Q116" s="350"/>
      <c r="R116" s="348"/>
    </row>
    <row r="117" spans="1:18" ht="38.1" customHeight="1">
      <c r="A117" s="345"/>
      <c r="B117" s="348"/>
      <c r="C117" s="348"/>
      <c r="D117" s="349" t="s">
        <v>468</v>
      </c>
      <c r="E117" s="348"/>
      <c r="F117" s="348"/>
      <c r="G117" s="350"/>
      <c r="H117" s="350"/>
      <c r="I117" s="350"/>
      <c r="J117" s="350"/>
      <c r="K117" s="350"/>
      <c r="L117" s="348" t="s">
        <v>523</v>
      </c>
      <c r="M117" s="348"/>
      <c r="N117" s="348"/>
      <c r="O117" s="348"/>
      <c r="P117" s="351"/>
      <c r="Q117" s="350"/>
      <c r="R117" s="348"/>
    </row>
    <row r="118" spans="1:18" ht="37.5" customHeight="1">
      <c r="A118" s="345"/>
      <c r="B118" s="348"/>
      <c r="C118" s="348"/>
      <c r="D118" s="349" t="s">
        <v>55</v>
      </c>
      <c r="E118" s="348"/>
      <c r="F118" s="348"/>
      <c r="G118" s="350"/>
      <c r="H118" s="350"/>
      <c r="I118" s="350"/>
      <c r="J118" s="350"/>
      <c r="K118" s="350"/>
      <c r="L118" s="449" t="s">
        <v>523</v>
      </c>
      <c r="M118" s="348">
        <v>650000</v>
      </c>
      <c r="N118" s="348">
        <v>6.5</v>
      </c>
      <c r="O118" s="348">
        <v>1</v>
      </c>
      <c r="P118" s="351">
        <f>N118*O118</f>
        <v>6.5</v>
      </c>
      <c r="Q118" s="350"/>
      <c r="R118" s="348"/>
    </row>
    <row r="119" spans="1:18" ht="38.1" customHeight="1">
      <c r="A119" s="345"/>
      <c r="B119" s="348"/>
      <c r="C119" s="348"/>
      <c r="D119" s="349" t="s">
        <v>198</v>
      </c>
      <c r="E119" s="348"/>
      <c r="F119" s="348"/>
      <c r="G119" s="350"/>
      <c r="H119" s="350"/>
      <c r="I119" s="350"/>
      <c r="J119" s="350"/>
      <c r="K119" s="350"/>
      <c r="L119" s="348" t="s">
        <v>523</v>
      </c>
      <c r="M119" s="348"/>
      <c r="N119" s="348"/>
      <c r="O119" s="348"/>
      <c r="P119" s="351"/>
      <c r="Q119" s="350"/>
      <c r="R119" s="348"/>
    </row>
    <row r="120" spans="1:18" ht="73.5" customHeight="1">
      <c r="A120" s="345"/>
      <c r="B120" s="348"/>
      <c r="C120" s="348"/>
      <c r="D120" s="348" t="s">
        <v>465</v>
      </c>
      <c r="E120" s="348"/>
      <c r="F120" s="348"/>
      <c r="G120" s="350"/>
      <c r="H120" s="350"/>
      <c r="I120" s="350"/>
      <c r="J120" s="350"/>
      <c r="K120" s="350"/>
      <c r="L120" s="348" t="s">
        <v>523</v>
      </c>
      <c r="M120" s="359">
        <v>20000</v>
      </c>
      <c r="N120" s="359">
        <f>M120/100000</f>
        <v>0.2</v>
      </c>
      <c r="O120" s="359">
        <v>10</v>
      </c>
      <c r="P120" s="360">
        <f>N120*O120</f>
        <v>2</v>
      </c>
      <c r="Q120" s="350"/>
      <c r="R120" s="348"/>
    </row>
    <row r="121" spans="1:18" ht="38.1" customHeight="1">
      <c r="A121" s="345"/>
      <c r="B121" s="348"/>
      <c r="C121" s="348"/>
      <c r="D121" s="349" t="s">
        <v>57</v>
      </c>
      <c r="E121" s="348"/>
      <c r="F121" s="348"/>
      <c r="G121" s="350"/>
      <c r="H121" s="350"/>
      <c r="I121" s="350"/>
      <c r="J121" s="350"/>
      <c r="K121" s="350"/>
      <c r="L121" s="348" t="s">
        <v>523</v>
      </c>
      <c r="M121" s="348">
        <v>10000</v>
      </c>
      <c r="N121" s="348">
        <v>0.1</v>
      </c>
      <c r="O121" s="348">
        <v>2</v>
      </c>
      <c r="P121" s="351">
        <v>0.2</v>
      </c>
      <c r="Q121" s="350"/>
      <c r="R121" s="348"/>
    </row>
    <row r="122" spans="1:18" ht="38.1" customHeight="1">
      <c r="A122" s="345"/>
      <c r="B122" s="348"/>
      <c r="C122" s="348"/>
      <c r="D122" s="349" t="s">
        <v>45</v>
      </c>
      <c r="E122" s="348"/>
      <c r="F122" s="348"/>
      <c r="G122" s="350"/>
      <c r="H122" s="350"/>
      <c r="I122" s="350"/>
      <c r="J122" s="350"/>
      <c r="K122" s="350"/>
      <c r="L122" s="348" t="s">
        <v>523</v>
      </c>
      <c r="M122" s="348">
        <v>1000</v>
      </c>
      <c r="N122" s="348">
        <v>0.01</v>
      </c>
      <c r="O122" s="348">
        <v>2</v>
      </c>
      <c r="P122" s="351">
        <v>0.02</v>
      </c>
      <c r="Q122" s="350"/>
      <c r="R122" s="348"/>
    </row>
    <row r="123" spans="1:18" ht="38.1" customHeight="1">
      <c r="A123" s="345"/>
      <c r="B123" s="348"/>
      <c r="C123" s="348"/>
      <c r="D123" s="349" t="s">
        <v>58</v>
      </c>
      <c r="E123" s="348"/>
      <c r="F123" s="348"/>
      <c r="G123" s="350"/>
      <c r="H123" s="350"/>
      <c r="I123" s="350"/>
      <c r="J123" s="350"/>
      <c r="K123" s="350"/>
      <c r="L123" s="348" t="s">
        <v>523</v>
      </c>
      <c r="M123" s="348"/>
      <c r="N123" s="348"/>
      <c r="O123" s="348"/>
      <c r="P123" s="351"/>
      <c r="Q123" s="350"/>
      <c r="R123" s="348"/>
    </row>
    <row r="124" spans="1:18" ht="38.1" customHeight="1">
      <c r="A124" s="345"/>
      <c r="B124" s="348"/>
      <c r="C124" s="348"/>
      <c r="D124" s="349" t="s">
        <v>59</v>
      </c>
      <c r="E124" s="348"/>
      <c r="F124" s="348"/>
      <c r="G124" s="350"/>
      <c r="H124" s="350"/>
      <c r="I124" s="350"/>
      <c r="J124" s="350"/>
      <c r="K124" s="350"/>
      <c r="L124" s="348" t="s">
        <v>523</v>
      </c>
      <c r="M124" s="348"/>
      <c r="N124" s="348"/>
      <c r="O124" s="348"/>
      <c r="P124" s="351"/>
      <c r="Q124" s="350"/>
      <c r="R124" s="348"/>
    </row>
    <row r="125" spans="1:18" ht="38.1" customHeight="1">
      <c r="A125" s="345"/>
      <c r="B125" s="348"/>
      <c r="C125" s="348"/>
      <c r="D125" s="349" t="s">
        <v>467</v>
      </c>
      <c r="E125" s="348"/>
      <c r="F125" s="348"/>
      <c r="G125" s="350"/>
      <c r="H125" s="350"/>
      <c r="I125" s="350"/>
      <c r="J125" s="350"/>
      <c r="K125" s="350"/>
      <c r="L125" s="348" t="s">
        <v>523</v>
      </c>
      <c r="M125" s="449">
        <v>3000</v>
      </c>
      <c r="N125" s="449">
        <f>M125/100000</f>
        <v>0.03</v>
      </c>
      <c r="O125" s="449">
        <v>418</v>
      </c>
      <c r="P125" s="351">
        <f>N125*O125</f>
        <v>12.54</v>
      </c>
      <c r="Q125" s="350" t="s">
        <v>925</v>
      </c>
      <c r="R125" s="348"/>
    </row>
    <row r="126" spans="1:18" ht="38.1" customHeight="1">
      <c r="A126" s="345"/>
      <c r="B126" s="348"/>
      <c r="C126" s="348"/>
      <c r="D126" s="349" t="s">
        <v>60</v>
      </c>
      <c r="E126" s="348"/>
      <c r="F126" s="348"/>
      <c r="G126" s="350"/>
      <c r="H126" s="350"/>
      <c r="I126" s="350"/>
      <c r="J126" s="350"/>
      <c r="K126" s="350"/>
      <c r="L126" s="348" t="s">
        <v>523</v>
      </c>
      <c r="M126" s="348"/>
      <c r="N126" s="348"/>
      <c r="O126" s="348"/>
      <c r="P126" s="351"/>
      <c r="Q126" s="350"/>
      <c r="R126" s="348"/>
    </row>
    <row r="127" spans="1:18" ht="38.1" customHeight="1">
      <c r="A127" s="345"/>
      <c r="B127" s="348"/>
      <c r="C127" s="348"/>
      <c r="D127" s="349" t="s">
        <v>61</v>
      </c>
      <c r="E127" s="348"/>
      <c r="F127" s="348"/>
      <c r="G127" s="350"/>
      <c r="H127" s="350"/>
      <c r="I127" s="350"/>
      <c r="J127" s="350"/>
      <c r="K127" s="350"/>
      <c r="L127" s="348" t="s">
        <v>523</v>
      </c>
      <c r="M127" s="348"/>
      <c r="N127" s="348"/>
      <c r="O127" s="348"/>
      <c r="P127" s="351"/>
      <c r="Q127" s="350"/>
      <c r="R127" s="348"/>
    </row>
    <row r="128" spans="1:18" ht="38.1" customHeight="1">
      <c r="A128" s="345"/>
      <c r="B128" s="348"/>
      <c r="C128" s="348"/>
      <c r="D128" s="349" t="s">
        <v>61</v>
      </c>
      <c r="E128" s="348"/>
      <c r="F128" s="348"/>
      <c r="G128" s="350"/>
      <c r="H128" s="350"/>
      <c r="I128" s="350"/>
      <c r="J128" s="350"/>
      <c r="K128" s="350"/>
      <c r="L128" s="348" t="s">
        <v>523</v>
      </c>
      <c r="M128" s="348"/>
      <c r="N128" s="348"/>
      <c r="O128" s="348"/>
      <c r="P128" s="351"/>
      <c r="Q128" s="350"/>
      <c r="R128" s="348"/>
    </row>
    <row r="129" spans="1:18" ht="38.1" customHeight="1">
      <c r="A129" s="345"/>
      <c r="B129" s="348"/>
      <c r="C129" s="348"/>
      <c r="D129" s="355" t="s">
        <v>49</v>
      </c>
      <c r="E129" s="348"/>
      <c r="F129" s="348"/>
      <c r="G129" s="350"/>
      <c r="H129" s="350"/>
      <c r="I129" s="350"/>
      <c r="J129" s="350"/>
      <c r="K129" s="350"/>
      <c r="L129" s="348"/>
      <c r="M129" s="348"/>
      <c r="N129" s="348"/>
      <c r="O129" s="348"/>
      <c r="P129" s="358">
        <f>SUM(P113:P128)</f>
        <v>21.259999999999998</v>
      </c>
      <c r="Q129" s="350"/>
      <c r="R129" s="348"/>
    </row>
    <row r="130" spans="1:18" ht="38.1" customHeight="1">
      <c r="A130" s="345"/>
      <c r="B130" s="348"/>
      <c r="C130" s="348"/>
      <c r="D130" s="352" t="s">
        <v>50</v>
      </c>
      <c r="E130" s="348"/>
      <c r="F130" s="348"/>
      <c r="G130" s="350"/>
      <c r="H130" s="350"/>
      <c r="I130" s="350"/>
      <c r="J130" s="350"/>
      <c r="K130" s="350"/>
      <c r="L130" s="348"/>
      <c r="M130" s="348"/>
      <c r="N130" s="348"/>
      <c r="O130" s="348"/>
      <c r="P130" s="351"/>
      <c r="Q130" s="350"/>
      <c r="R130" s="348"/>
    </row>
    <row r="131" spans="1:18" ht="38.1" customHeight="1">
      <c r="A131" s="345"/>
      <c r="B131" s="348"/>
      <c r="C131" s="348"/>
      <c r="D131" s="349" t="s">
        <v>40</v>
      </c>
      <c r="E131" s="348"/>
      <c r="F131" s="348"/>
      <c r="G131" s="350"/>
      <c r="H131" s="350"/>
      <c r="I131" s="350"/>
      <c r="J131" s="350"/>
      <c r="K131" s="350"/>
      <c r="L131" s="348" t="s">
        <v>523</v>
      </c>
      <c r="M131" s="348"/>
      <c r="N131" s="348"/>
      <c r="O131" s="348"/>
      <c r="P131" s="351"/>
      <c r="Q131" s="350"/>
      <c r="R131" s="348"/>
    </row>
    <row r="132" spans="1:18" ht="38.1" customHeight="1">
      <c r="A132" s="345"/>
      <c r="B132" s="348"/>
      <c r="C132" s="348"/>
      <c r="D132" s="349" t="s">
        <v>53</v>
      </c>
      <c r="E132" s="348"/>
      <c r="F132" s="348"/>
      <c r="G132" s="350"/>
      <c r="H132" s="350"/>
      <c r="I132" s="350"/>
      <c r="J132" s="350"/>
      <c r="K132" s="350"/>
      <c r="L132" s="348" t="s">
        <v>523</v>
      </c>
      <c r="M132" s="348">
        <v>3500</v>
      </c>
      <c r="N132" s="348">
        <f>M132/100000</f>
        <v>3.5000000000000003E-2</v>
      </c>
      <c r="O132" s="348">
        <v>240</v>
      </c>
      <c r="P132" s="351">
        <f>N132*O132</f>
        <v>8.4</v>
      </c>
      <c r="Q132" s="379" t="s">
        <v>926</v>
      </c>
      <c r="R132" s="450"/>
    </row>
    <row r="133" spans="1:18" ht="38.1" customHeight="1">
      <c r="A133" s="345"/>
      <c r="B133" s="348"/>
      <c r="C133" s="348"/>
      <c r="D133" s="349" t="s">
        <v>62</v>
      </c>
      <c r="E133" s="348"/>
      <c r="F133" s="348"/>
      <c r="G133" s="350"/>
      <c r="H133" s="350"/>
      <c r="I133" s="350"/>
      <c r="J133" s="350"/>
      <c r="K133" s="350"/>
      <c r="L133" s="348" t="s">
        <v>523</v>
      </c>
      <c r="M133" s="348">
        <v>7000</v>
      </c>
      <c r="N133" s="348">
        <f>M133/100000</f>
        <v>7.0000000000000007E-2</v>
      </c>
      <c r="O133" s="348">
        <v>45</v>
      </c>
      <c r="P133" s="351">
        <f>O133*N133</f>
        <v>3.1500000000000004</v>
      </c>
      <c r="Q133" s="380" t="s">
        <v>927</v>
      </c>
      <c r="R133" s="451"/>
    </row>
    <row r="134" spans="1:18" ht="38.1" customHeight="1">
      <c r="A134" s="345"/>
      <c r="B134" s="348"/>
      <c r="C134" s="348"/>
      <c r="D134" s="349" t="s">
        <v>56</v>
      </c>
      <c r="E134" s="348"/>
      <c r="F134" s="348"/>
      <c r="G134" s="350"/>
      <c r="H134" s="350"/>
      <c r="I134" s="350"/>
      <c r="J134" s="350"/>
      <c r="K134" s="350"/>
      <c r="L134" s="348" t="s">
        <v>523</v>
      </c>
      <c r="M134" s="348"/>
      <c r="N134" s="348"/>
      <c r="O134" s="348"/>
      <c r="P134" s="351"/>
      <c r="Q134" s="350"/>
      <c r="R134" s="348"/>
    </row>
    <row r="135" spans="1:18" ht="31.5">
      <c r="A135" s="345"/>
      <c r="B135" s="348"/>
      <c r="C135" s="348"/>
      <c r="D135" s="349" t="s">
        <v>201</v>
      </c>
      <c r="E135" s="348"/>
      <c r="F135" s="348"/>
      <c r="G135" s="350"/>
      <c r="H135" s="350"/>
      <c r="I135" s="350"/>
      <c r="J135" s="350"/>
      <c r="K135" s="350"/>
      <c r="L135" s="348" t="s">
        <v>523</v>
      </c>
      <c r="M135" s="348">
        <v>50000</v>
      </c>
      <c r="N135" s="348">
        <v>0.5</v>
      </c>
      <c r="O135" s="348">
        <v>10</v>
      </c>
      <c r="P135" s="351">
        <f>N135*O135</f>
        <v>5</v>
      </c>
      <c r="Q135" s="350" t="s">
        <v>784</v>
      </c>
      <c r="R135" s="348"/>
    </row>
    <row r="136" spans="1:18" ht="38.1" customHeight="1">
      <c r="A136" s="345"/>
      <c r="B136" s="348"/>
      <c r="C136" s="348"/>
      <c r="D136" s="349" t="s">
        <v>63</v>
      </c>
      <c r="E136" s="348"/>
      <c r="F136" s="348"/>
      <c r="G136" s="361"/>
      <c r="H136" s="361"/>
      <c r="I136" s="361"/>
      <c r="J136" s="361"/>
      <c r="K136" s="350"/>
      <c r="L136" s="348" t="s">
        <v>523</v>
      </c>
      <c r="M136" s="348"/>
      <c r="N136" s="348"/>
      <c r="O136" s="348"/>
      <c r="P136" s="351"/>
      <c r="Q136" s="350"/>
      <c r="R136" s="348"/>
    </row>
    <row r="137" spans="1:18" ht="38.1" customHeight="1">
      <c r="A137" s="345"/>
      <c r="B137" s="348"/>
      <c r="C137" s="348"/>
      <c r="D137" s="349" t="s">
        <v>64</v>
      </c>
      <c r="E137" s="348"/>
      <c r="F137" s="348"/>
      <c r="G137" s="361"/>
      <c r="H137" s="361"/>
      <c r="I137" s="361"/>
      <c r="J137" s="361"/>
      <c r="K137" s="350"/>
      <c r="L137" s="348" t="s">
        <v>523</v>
      </c>
      <c r="M137" s="348"/>
      <c r="N137" s="348"/>
      <c r="O137" s="348"/>
      <c r="P137" s="351"/>
      <c r="Q137" s="350"/>
      <c r="R137" s="348"/>
    </row>
    <row r="138" spans="1:18" ht="38.1" customHeight="1">
      <c r="A138" s="345"/>
      <c r="B138" s="348"/>
      <c r="C138" s="348"/>
      <c r="D138" s="349" t="s">
        <v>45</v>
      </c>
      <c r="E138" s="348"/>
      <c r="F138" s="348"/>
      <c r="G138" s="361"/>
      <c r="H138" s="361"/>
      <c r="I138" s="361"/>
      <c r="J138" s="361"/>
      <c r="K138" s="350"/>
      <c r="L138" s="348" t="s">
        <v>523</v>
      </c>
      <c r="M138" s="348">
        <v>1000</v>
      </c>
      <c r="N138" s="348">
        <f>1000/100000</f>
        <v>0.01</v>
      </c>
      <c r="O138" s="348">
        <v>22</v>
      </c>
      <c r="P138" s="351">
        <f>N138*O138</f>
        <v>0.22</v>
      </c>
      <c r="Q138" s="350"/>
      <c r="R138" s="348"/>
    </row>
    <row r="139" spans="1:18" ht="110.25">
      <c r="A139" s="345"/>
      <c r="B139" s="348"/>
      <c r="C139" s="348"/>
      <c r="D139" s="349" t="s">
        <v>469</v>
      </c>
      <c r="E139" s="348"/>
      <c r="F139" s="348"/>
      <c r="G139" s="350"/>
      <c r="H139" s="350"/>
      <c r="I139" s="350"/>
      <c r="J139" s="350"/>
      <c r="K139" s="350"/>
      <c r="L139" s="348" t="s">
        <v>523</v>
      </c>
      <c r="M139" s="348">
        <v>20000</v>
      </c>
      <c r="N139" s="348">
        <f>M139/100000</f>
        <v>0.2</v>
      </c>
      <c r="O139" s="348">
        <v>22</v>
      </c>
      <c r="P139" s="351">
        <f>N139*O139</f>
        <v>4.4000000000000004</v>
      </c>
      <c r="Q139" s="350"/>
      <c r="R139" s="348"/>
    </row>
    <row r="140" spans="1:18" ht="38.1" customHeight="1">
      <c r="A140" s="345"/>
      <c r="B140" s="348"/>
      <c r="C140" s="348"/>
      <c r="D140" s="349" t="s">
        <v>641</v>
      </c>
      <c r="E140" s="348"/>
      <c r="F140" s="348"/>
      <c r="G140" s="350"/>
      <c r="H140" s="350"/>
      <c r="I140" s="350"/>
      <c r="J140" s="350"/>
      <c r="K140" s="350"/>
      <c r="L140" s="348" t="s">
        <v>523</v>
      </c>
      <c r="M140" s="348">
        <v>2000</v>
      </c>
      <c r="N140" s="348">
        <f>M140/100000</f>
        <v>0.02</v>
      </c>
      <c r="O140" s="348">
        <v>44</v>
      </c>
      <c r="P140" s="351">
        <f>N140*O140</f>
        <v>0.88</v>
      </c>
      <c r="Q140" s="350"/>
      <c r="R140" s="348"/>
    </row>
    <row r="141" spans="1:18" ht="38.1" customHeight="1">
      <c r="A141" s="345"/>
      <c r="B141" s="348"/>
      <c r="C141" s="348"/>
      <c r="D141" s="349" t="s">
        <v>61</v>
      </c>
      <c r="E141" s="348"/>
      <c r="F141" s="348"/>
      <c r="G141" s="350"/>
      <c r="H141" s="350"/>
      <c r="I141" s="350"/>
      <c r="J141" s="350"/>
      <c r="K141" s="350"/>
      <c r="L141" s="348" t="s">
        <v>523</v>
      </c>
      <c r="M141" s="348"/>
      <c r="N141" s="348"/>
      <c r="O141" s="348"/>
      <c r="P141" s="351"/>
      <c r="Q141" s="350"/>
      <c r="R141" s="348"/>
    </row>
    <row r="142" spans="1:18" ht="38.1" customHeight="1">
      <c r="A142" s="345"/>
      <c r="B142" s="348"/>
      <c r="C142" s="348"/>
      <c r="D142" s="355" t="s">
        <v>65</v>
      </c>
      <c r="E142" s="348"/>
      <c r="F142" s="348"/>
      <c r="G142" s="350"/>
      <c r="H142" s="350"/>
      <c r="I142" s="350"/>
      <c r="J142" s="350"/>
      <c r="K142" s="350"/>
      <c r="L142" s="348"/>
      <c r="M142" s="348"/>
      <c r="N142" s="348"/>
      <c r="O142" s="348"/>
      <c r="P142" s="351">
        <f>SUM(P131:P141)</f>
        <v>22.05</v>
      </c>
      <c r="Q142" s="350"/>
      <c r="R142" s="348"/>
    </row>
    <row r="143" spans="1:18" ht="38.1" customHeight="1">
      <c r="A143" s="345"/>
      <c r="B143" s="348" t="s">
        <v>66</v>
      </c>
      <c r="C143" s="348" t="s">
        <v>67</v>
      </c>
      <c r="D143" s="368" t="s">
        <v>68</v>
      </c>
      <c r="E143" s="369" t="s">
        <v>15</v>
      </c>
      <c r="F143" s="369" t="s">
        <v>722</v>
      </c>
      <c r="G143" s="370"/>
      <c r="H143" s="370"/>
      <c r="I143" s="370"/>
      <c r="J143" s="370"/>
      <c r="K143" s="370"/>
      <c r="L143" s="369"/>
      <c r="M143" s="369"/>
      <c r="N143" s="369"/>
      <c r="O143" s="369"/>
      <c r="P143" s="371">
        <f>+P144+P145+P146</f>
        <v>200.2</v>
      </c>
      <c r="Q143" s="350"/>
      <c r="R143" s="348"/>
    </row>
    <row r="144" spans="1:18" s="275" customFormat="1" ht="58.5" customHeight="1">
      <c r="A144" s="372"/>
      <c r="B144" s="369"/>
      <c r="C144" s="369"/>
      <c r="D144" s="368" t="s">
        <v>485</v>
      </c>
      <c r="E144" s="369"/>
      <c r="F144" s="369"/>
      <c r="G144" s="370"/>
      <c r="H144" s="370"/>
      <c r="I144" s="370"/>
      <c r="J144" s="370"/>
      <c r="K144" s="370"/>
      <c r="L144" s="369" t="s">
        <v>524</v>
      </c>
      <c r="M144" s="369">
        <v>30000</v>
      </c>
      <c r="N144" s="369">
        <f>M144/100000</f>
        <v>0.3</v>
      </c>
      <c r="O144" s="369">
        <v>12</v>
      </c>
      <c r="P144" s="371">
        <f>N144*O144</f>
        <v>3.5999999999999996</v>
      </c>
      <c r="Q144" s="370" t="s">
        <v>928</v>
      </c>
      <c r="R144" s="369"/>
    </row>
    <row r="145" spans="1:18" s="275" customFormat="1" ht="52.5" customHeight="1">
      <c r="A145" s="372"/>
      <c r="B145" s="369"/>
      <c r="C145" s="369"/>
      <c r="D145" s="368" t="s">
        <v>488</v>
      </c>
      <c r="E145" s="369"/>
      <c r="F145" s="369"/>
      <c r="G145" s="370"/>
      <c r="H145" s="370"/>
      <c r="I145" s="370"/>
      <c r="J145" s="370"/>
      <c r="K145" s="370"/>
      <c r="L145" s="369" t="s">
        <v>524</v>
      </c>
      <c r="M145" s="369">
        <v>40000</v>
      </c>
      <c r="N145" s="369">
        <f>M145/100000</f>
        <v>0.4</v>
      </c>
      <c r="O145" s="369">
        <v>12</v>
      </c>
      <c r="P145" s="371">
        <f>N145*O145</f>
        <v>4.8000000000000007</v>
      </c>
      <c r="Q145" s="370" t="s">
        <v>929</v>
      </c>
      <c r="R145" s="369"/>
    </row>
    <row r="146" spans="1:18" ht="84" customHeight="1">
      <c r="A146" s="345"/>
      <c r="B146" s="348"/>
      <c r="C146" s="348"/>
      <c r="D146" s="368" t="s">
        <v>487</v>
      </c>
      <c r="E146" s="369"/>
      <c r="F146" s="369"/>
      <c r="G146" s="370"/>
      <c r="H146" s="370"/>
      <c r="I146" s="370"/>
      <c r="J146" s="370"/>
      <c r="K146" s="370"/>
      <c r="L146" s="369" t="s">
        <v>692</v>
      </c>
      <c r="M146" s="369">
        <v>70000</v>
      </c>
      <c r="N146" s="369">
        <f>M146/100000</f>
        <v>0.7</v>
      </c>
      <c r="O146" s="369">
        <v>274</v>
      </c>
      <c r="P146" s="371">
        <f>N146*O146</f>
        <v>191.79999999999998</v>
      </c>
      <c r="Q146" s="350" t="s">
        <v>930</v>
      </c>
      <c r="R146" s="348"/>
    </row>
    <row r="147" spans="1:18" ht="38.1" customHeight="1">
      <c r="A147" s="345"/>
      <c r="B147" s="348"/>
      <c r="C147" s="348"/>
      <c r="D147" s="368" t="s">
        <v>486</v>
      </c>
      <c r="E147" s="369"/>
      <c r="F147" s="369"/>
      <c r="G147" s="370"/>
      <c r="H147" s="370"/>
      <c r="I147" s="370"/>
      <c r="J147" s="370"/>
      <c r="K147" s="370"/>
      <c r="L147" s="369" t="s">
        <v>525</v>
      </c>
      <c r="M147" s="369"/>
      <c r="N147" s="369"/>
      <c r="O147" s="369"/>
      <c r="P147" s="371"/>
      <c r="Q147" s="350"/>
      <c r="R147" s="348"/>
    </row>
    <row r="148" spans="1:18" ht="38.1" customHeight="1">
      <c r="A148" s="345"/>
      <c r="B148" s="348"/>
      <c r="C148" s="348"/>
      <c r="D148" s="349" t="s">
        <v>484</v>
      </c>
      <c r="E148" s="348"/>
      <c r="F148" s="348"/>
      <c r="G148" s="350"/>
      <c r="H148" s="350"/>
      <c r="I148" s="350"/>
      <c r="J148" s="350"/>
      <c r="K148" s="350"/>
      <c r="L148" s="348" t="s">
        <v>526</v>
      </c>
      <c r="M148" s="348"/>
      <c r="N148" s="348"/>
      <c r="O148" s="348"/>
      <c r="P148" s="351"/>
      <c r="Q148" s="350"/>
      <c r="R148" s="348"/>
    </row>
    <row r="149" spans="1:18" ht="38.1" customHeight="1">
      <c r="A149" s="345"/>
      <c r="B149" s="348"/>
      <c r="C149" s="348"/>
      <c r="D149" s="355" t="s">
        <v>20</v>
      </c>
      <c r="E149" s="348"/>
      <c r="F149" s="348"/>
      <c r="G149" s="350"/>
      <c r="H149" s="350"/>
      <c r="I149" s="350"/>
      <c r="J149" s="350"/>
      <c r="K149" s="350"/>
      <c r="L149" s="348"/>
      <c r="M149" s="348"/>
      <c r="N149" s="348"/>
      <c r="O149" s="348"/>
      <c r="P149" s="358">
        <f>+P144+P145+P146</f>
        <v>200.2</v>
      </c>
      <c r="Q149" s="350"/>
      <c r="R149" s="348"/>
    </row>
    <row r="150" spans="1:18" ht="93" customHeight="1">
      <c r="A150" s="345"/>
      <c r="B150" s="348" t="s">
        <v>69</v>
      </c>
      <c r="C150" s="348" t="s">
        <v>70</v>
      </c>
      <c r="D150" s="349" t="s">
        <v>71</v>
      </c>
      <c r="E150" s="348" t="s">
        <v>15</v>
      </c>
      <c r="F150" s="348" t="s">
        <v>722</v>
      </c>
      <c r="G150" s="350"/>
      <c r="H150" s="350"/>
      <c r="I150" s="350"/>
      <c r="J150" s="350"/>
      <c r="K150" s="350"/>
      <c r="L150" s="348"/>
      <c r="M150" s="348"/>
      <c r="N150" s="348"/>
      <c r="O150" s="348"/>
      <c r="P150" s="351"/>
      <c r="Q150" s="350"/>
      <c r="R150" s="348"/>
    </row>
    <row r="151" spans="1:18" ht="38.1" customHeight="1">
      <c r="A151" s="345"/>
      <c r="B151" s="348"/>
      <c r="C151" s="348"/>
      <c r="D151" s="349" t="s">
        <v>470</v>
      </c>
      <c r="E151" s="348"/>
      <c r="F151" s="348"/>
      <c r="G151" s="350"/>
      <c r="H151" s="350"/>
      <c r="I151" s="350"/>
      <c r="J151" s="350"/>
      <c r="K151" s="350"/>
      <c r="L151" s="361"/>
      <c r="M151" s="361"/>
      <c r="N151" s="361"/>
      <c r="O151" s="361"/>
      <c r="P151" s="361"/>
      <c r="Q151" s="361"/>
      <c r="R151" s="348"/>
    </row>
    <row r="152" spans="1:18" ht="15.75">
      <c r="A152" s="345"/>
      <c r="B152" s="348"/>
      <c r="C152" s="348"/>
      <c r="D152" s="349" t="s">
        <v>412</v>
      </c>
      <c r="E152" s="348"/>
      <c r="F152" s="348"/>
      <c r="G152" s="350"/>
      <c r="H152" s="350"/>
      <c r="I152" s="350"/>
      <c r="J152" s="350"/>
      <c r="K152" s="350"/>
      <c r="L152" s="348" t="s">
        <v>527</v>
      </c>
      <c r="M152" s="348"/>
      <c r="N152" s="348"/>
      <c r="O152" s="348"/>
      <c r="P152" s="351"/>
      <c r="Q152" s="373"/>
      <c r="R152" s="348"/>
    </row>
    <row r="153" spans="1:18" ht="15.75">
      <c r="A153" s="345"/>
      <c r="B153" s="348"/>
      <c r="C153" s="348"/>
      <c r="D153" s="349" t="s">
        <v>471</v>
      </c>
      <c r="E153" s="348"/>
      <c r="F153" s="348"/>
      <c r="G153" s="350"/>
      <c r="H153" s="350"/>
      <c r="I153" s="350"/>
      <c r="J153" s="350"/>
      <c r="K153" s="350"/>
      <c r="L153" s="348"/>
      <c r="M153" s="348"/>
      <c r="N153" s="348"/>
      <c r="O153" s="348"/>
      <c r="P153" s="351"/>
      <c r="Q153" s="361"/>
      <c r="R153" s="348"/>
    </row>
    <row r="154" spans="1:18" ht="46.5" customHeight="1">
      <c r="A154" s="345"/>
      <c r="B154" s="348"/>
      <c r="C154" s="348"/>
      <c r="D154" s="349" t="s">
        <v>412</v>
      </c>
      <c r="E154" s="348"/>
      <c r="F154" s="348"/>
      <c r="G154" s="350"/>
      <c r="H154" s="350"/>
      <c r="I154" s="350"/>
      <c r="J154" s="350"/>
      <c r="K154" s="350"/>
      <c r="L154" s="348" t="s">
        <v>527</v>
      </c>
      <c r="M154" s="348"/>
      <c r="N154" s="348"/>
      <c r="O154" s="348"/>
      <c r="P154" s="351"/>
      <c r="Q154" s="374"/>
      <c r="R154" s="348"/>
    </row>
    <row r="155" spans="1:18" ht="38.1" customHeight="1">
      <c r="A155" s="345"/>
      <c r="B155" s="348"/>
      <c r="C155" s="348"/>
      <c r="D155" s="349" t="s">
        <v>72</v>
      </c>
      <c r="E155" s="348"/>
      <c r="F155" s="348"/>
      <c r="G155" s="350"/>
      <c r="H155" s="350"/>
      <c r="I155" s="350"/>
      <c r="J155" s="350"/>
      <c r="K155" s="350"/>
      <c r="L155" s="348"/>
      <c r="M155" s="348"/>
      <c r="N155" s="348"/>
      <c r="O155" s="348"/>
      <c r="P155" s="351"/>
      <c r="Q155" s="350"/>
      <c r="R155" s="348"/>
    </row>
    <row r="156" spans="1:18" ht="38.1" customHeight="1">
      <c r="A156" s="345"/>
      <c r="B156" s="348" t="s">
        <v>73</v>
      </c>
      <c r="C156" s="348"/>
      <c r="D156" s="349" t="s">
        <v>74</v>
      </c>
      <c r="E156" s="348" t="s">
        <v>15</v>
      </c>
      <c r="F156" s="348" t="s">
        <v>722</v>
      </c>
      <c r="G156" s="350"/>
      <c r="H156" s="350"/>
      <c r="I156" s="350"/>
      <c r="J156" s="350"/>
      <c r="K156" s="350"/>
      <c r="L156" s="348"/>
      <c r="M156" s="348"/>
      <c r="N156" s="348"/>
      <c r="O156" s="348"/>
      <c r="P156" s="351"/>
      <c r="Q156" s="350"/>
      <c r="R156" s="348"/>
    </row>
    <row r="157" spans="1:18" ht="38.1" customHeight="1">
      <c r="A157" s="345"/>
      <c r="B157" s="348"/>
      <c r="C157" s="348"/>
      <c r="D157" s="349"/>
      <c r="E157" s="348"/>
      <c r="F157" s="348"/>
      <c r="G157" s="350"/>
      <c r="H157" s="350"/>
      <c r="I157" s="350"/>
      <c r="J157" s="350"/>
      <c r="K157" s="350"/>
      <c r="L157" s="348"/>
      <c r="M157" s="348"/>
      <c r="N157" s="348"/>
      <c r="O157" s="348"/>
      <c r="P157" s="351"/>
      <c r="Q157" s="350"/>
      <c r="R157" s="348"/>
    </row>
    <row r="158" spans="1:18" ht="38.1" customHeight="1">
      <c r="A158" s="345"/>
      <c r="B158" s="348"/>
      <c r="C158" s="348"/>
      <c r="D158" s="349" t="s">
        <v>61</v>
      </c>
      <c r="E158" s="348"/>
      <c r="F158" s="348"/>
      <c r="G158" s="350"/>
      <c r="H158" s="350"/>
      <c r="I158" s="350"/>
      <c r="J158" s="350"/>
      <c r="K158" s="350"/>
      <c r="L158" s="348" t="s">
        <v>528</v>
      </c>
      <c r="M158" s="348"/>
      <c r="N158" s="348"/>
      <c r="O158" s="348"/>
      <c r="P158" s="351"/>
      <c r="Q158" s="350"/>
      <c r="R158" s="348"/>
    </row>
    <row r="159" spans="1:18" ht="38.1" customHeight="1">
      <c r="A159" s="345"/>
      <c r="B159" s="348" t="s">
        <v>361</v>
      </c>
      <c r="C159" s="348" t="s">
        <v>75</v>
      </c>
      <c r="D159" s="349" t="s">
        <v>76</v>
      </c>
      <c r="E159" s="348" t="s">
        <v>15</v>
      </c>
      <c r="F159" s="348" t="s">
        <v>722</v>
      </c>
      <c r="G159" s="350"/>
      <c r="H159" s="350"/>
      <c r="I159" s="350"/>
      <c r="J159" s="350"/>
      <c r="K159" s="350"/>
      <c r="L159" s="348"/>
      <c r="M159" s="348"/>
      <c r="N159" s="348"/>
      <c r="O159" s="348"/>
      <c r="P159" s="351">
        <f>P163+P171</f>
        <v>0</v>
      </c>
      <c r="Q159" s="350"/>
      <c r="R159" s="348"/>
    </row>
    <row r="160" spans="1:18" ht="38.1" customHeight="1">
      <c r="A160" s="345"/>
      <c r="B160" s="348"/>
      <c r="C160" s="348"/>
      <c r="D160" s="352" t="s">
        <v>39</v>
      </c>
      <c r="E160" s="348"/>
      <c r="F160" s="348"/>
      <c r="G160" s="350"/>
      <c r="H160" s="350"/>
      <c r="I160" s="350"/>
      <c r="J160" s="350"/>
      <c r="K160" s="350"/>
      <c r="L160" s="348"/>
      <c r="M160" s="345"/>
      <c r="N160" s="345"/>
      <c r="O160" s="345"/>
      <c r="P160" s="346"/>
      <c r="Q160" s="350"/>
      <c r="R160" s="348"/>
    </row>
    <row r="161" spans="1:18" ht="38.1" customHeight="1">
      <c r="A161" s="345"/>
      <c r="B161" s="348"/>
      <c r="C161" s="348"/>
      <c r="D161" s="349" t="s">
        <v>77</v>
      </c>
      <c r="E161" s="348"/>
      <c r="F161" s="348"/>
      <c r="G161" s="350"/>
      <c r="H161" s="350"/>
      <c r="I161" s="350"/>
      <c r="J161" s="350"/>
      <c r="K161" s="350"/>
      <c r="L161" s="348" t="s">
        <v>529</v>
      </c>
      <c r="M161" s="348"/>
      <c r="N161" s="348"/>
      <c r="O161" s="348"/>
      <c r="P161" s="351"/>
      <c r="Q161" s="350"/>
      <c r="R161" s="348"/>
    </row>
    <row r="162" spans="1:18" ht="38.1" customHeight="1">
      <c r="A162" s="345"/>
      <c r="B162" s="348"/>
      <c r="C162" s="348"/>
      <c r="D162" s="349" t="s">
        <v>78</v>
      </c>
      <c r="E162" s="348"/>
      <c r="F162" s="348"/>
      <c r="G162" s="350"/>
      <c r="H162" s="350"/>
      <c r="I162" s="350"/>
      <c r="J162" s="350"/>
      <c r="K162" s="350"/>
      <c r="L162" s="348" t="s">
        <v>529</v>
      </c>
      <c r="M162" s="348"/>
      <c r="N162" s="348"/>
      <c r="O162" s="348"/>
      <c r="P162" s="351"/>
      <c r="Q162" s="350"/>
      <c r="R162" s="348"/>
    </row>
    <row r="163" spans="1:18" ht="38.1" customHeight="1">
      <c r="A163" s="345"/>
      <c r="B163" s="348"/>
      <c r="C163" s="348"/>
      <c r="D163" s="355" t="s">
        <v>49</v>
      </c>
      <c r="E163" s="348"/>
      <c r="F163" s="348"/>
      <c r="G163" s="350"/>
      <c r="H163" s="350"/>
      <c r="I163" s="350"/>
      <c r="J163" s="350"/>
      <c r="K163" s="350"/>
      <c r="L163" s="348"/>
      <c r="M163" s="348"/>
      <c r="N163" s="348"/>
      <c r="O163" s="348"/>
      <c r="P163" s="358">
        <f>P161+P162</f>
        <v>0</v>
      </c>
      <c r="Q163" s="350"/>
      <c r="R163" s="348"/>
    </row>
    <row r="164" spans="1:18" ht="38.1" customHeight="1">
      <c r="A164" s="345"/>
      <c r="B164" s="348"/>
      <c r="C164" s="348"/>
      <c r="D164" s="352" t="s">
        <v>50</v>
      </c>
      <c r="E164" s="459"/>
      <c r="F164" s="459"/>
      <c r="G164" s="459"/>
      <c r="H164" s="459"/>
      <c r="I164" s="459"/>
      <c r="J164" s="459"/>
      <c r="K164" s="459"/>
      <c r="L164" s="459"/>
      <c r="M164" s="459"/>
      <c r="N164" s="459"/>
      <c r="O164" s="459"/>
      <c r="P164" s="459"/>
      <c r="Q164" s="350"/>
      <c r="R164" s="348"/>
    </row>
    <row r="165" spans="1:18" ht="38.1" customHeight="1">
      <c r="A165" s="345"/>
      <c r="B165" s="348"/>
      <c r="C165" s="348"/>
      <c r="D165" s="349" t="s">
        <v>79</v>
      </c>
      <c r="E165" s="459"/>
      <c r="F165" s="459"/>
      <c r="G165" s="459"/>
      <c r="H165" s="459"/>
      <c r="I165" s="459"/>
      <c r="J165" s="459"/>
      <c r="K165" s="459"/>
      <c r="L165" s="459"/>
      <c r="M165" s="459"/>
      <c r="N165" s="459"/>
      <c r="O165" s="459"/>
      <c r="P165" s="459"/>
      <c r="Q165" s="350"/>
      <c r="R165" s="348"/>
    </row>
    <row r="166" spans="1:18" ht="38.1" customHeight="1">
      <c r="A166" s="345"/>
      <c r="B166" s="348"/>
      <c r="C166" s="348"/>
      <c r="D166" s="349" t="s">
        <v>80</v>
      </c>
      <c r="E166" s="348"/>
      <c r="F166" s="348"/>
      <c r="G166" s="350"/>
      <c r="H166" s="350"/>
      <c r="I166" s="350"/>
      <c r="J166" s="350"/>
      <c r="K166" s="350"/>
      <c r="L166" s="348" t="s">
        <v>529</v>
      </c>
      <c r="M166" s="348"/>
      <c r="N166" s="348"/>
      <c r="O166" s="348"/>
      <c r="P166" s="351"/>
      <c r="Q166" s="350"/>
      <c r="R166" s="348"/>
    </row>
    <row r="167" spans="1:18" ht="38.1" customHeight="1">
      <c r="A167" s="345"/>
      <c r="B167" s="348"/>
      <c r="C167" s="348"/>
      <c r="D167" s="349" t="s">
        <v>81</v>
      </c>
      <c r="E167" s="348"/>
      <c r="F167" s="348"/>
      <c r="G167" s="350"/>
      <c r="H167" s="350"/>
      <c r="I167" s="350"/>
      <c r="J167" s="350"/>
      <c r="K167" s="350"/>
      <c r="L167" s="348" t="s">
        <v>529</v>
      </c>
      <c r="M167" s="348"/>
      <c r="N167" s="348"/>
      <c r="O167" s="348"/>
      <c r="P167" s="351"/>
      <c r="Q167" s="349"/>
      <c r="R167" s="348"/>
    </row>
    <row r="168" spans="1:18" ht="38.1" customHeight="1">
      <c r="A168" s="345"/>
      <c r="B168" s="348"/>
      <c r="C168" s="348"/>
      <c r="D168" s="349" t="s">
        <v>82</v>
      </c>
      <c r="E168" s="459"/>
      <c r="F168" s="459"/>
      <c r="G168" s="459"/>
      <c r="H168" s="459"/>
      <c r="I168" s="459"/>
      <c r="J168" s="459"/>
      <c r="K168" s="459"/>
      <c r="L168" s="459"/>
      <c r="M168" s="459"/>
      <c r="N168" s="459"/>
      <c r="O168" s="459"/>
      <c r="P168" s="459"/>
      <c r="Q168" s="350"/>
      <c r="R168" s="348"/>
    </row>
    <row r="169" spans="1:18" ht="38.1" customHeight="1">
      <c r="A169" s="345"/>
      <c r="B169" s="348"/>
      <c r="C169" s="348"/>
      <c r="D169" s="349" t="s">
        <v>80</v>
      </c>
      <c r="E169" s="348"/>
      <c r="F169" s="348"/>
      <c r="G169" s="350"/>
      <c r="H169" s="350"/>
      <c r="I169" s="350"/>
      <c r="J169" s="350"/>
      <c r="K169" s="350"/>
      <c r="L169" s="348" t="s">
        <v>529</v>
      </c>
      <c r="M169" s="348"/>
      <c r="N169" s="348"/>
      <c r="O169" s="348"/>
      <c r="P169" s="351"/>
      <c r="Q169" s="350"/>
      <c r="R169" s="348"/>
    </row>
    <row r="170" spans="1:18" ht="38.1" customHeight="1">
      <c r="A170" s="345"/>
      <c r="B170" s="348"/>
      <c r="C170" s="348"/>
      <c r="D170" s="349" t="s">
        <v>81</v>
      </c>
      <c r="E170" s="348"/>
      <c r="F170" s="348"/>
      <c r="G170" s="350"/>
      <c r="H170" s="350"/>
      <c r="I170" s="350"/>
      <c r="J170" s="350"/>
      <c r="K170" s="350"/>
      <c r="L170" s="348" t="s">
        <v>529</v>
      </c>
      <c r="M170" s="348"/>
      <c r="N170" s="348"/>
      <c r="O170" s="348"/>
      <c r="P170" s="351"/>
      <c r="Q170" s="350"/>
      <c r="R170" s="348"/>
    </row>
    <row r="171" spans="1:18" ht="38.1" customHeight="1">
      <c r="A171" s="345"/>
      <c r="B171" s="348"/>
      <c r="C171" s="348"/>
      <c r="D171" s="355" t="s">
        <v>65</v>
      </c>
      <c r="E171" s="348"/>
      <c r="F171" s="348"/>
      <c r="G171" s="350"/>
      <c r="H171" s="350"/>
      <c r="I171" s="350"/>
      <c r="J171" s="350"/>
      <c r="K171" s="350"/>
      <c r="L171" s="348"/>
      <c r="M171" s="348"/>
      <c r="N171" s="348"/>
      <c r="O171" s="348"/>
      <c r="P171" s="358">
        <f>SUM(P166+P167+P169+P170)</f>
        <v>0</v>
      </c>
      <c r="Q171" s="350"/>
      <c r="R171" s="348"/>
    </row>
    <row r="172" spans="1:18" ht="38.1" customHeight="1">
      <c r="A172" s="345"/>
      <c r="B172" s="348" t="s">
        <v>336</v>
      </c>
      <c r="C172" s="348" t="s">
        <v>83</v>
      </c>
      <c r="D172" s="375" t="s">
        <v>362</v>
      </c>
      <c r="E172" s="348" t="s">
        <v>15</v>
      </c>
      <c r="F172" s="348" t="s">
        <v>722</v>
      </c>
      <c r="G172" s="350"/>
      <c r="H172" s="350"/>
      <c r="I172" s="350"/>
      <c r="J172" s="350"/>
      <c r="K172" s="350"/>
      <c r="L172" s="348"/>
      <c r="M172" s="359"/>
      <c r="N172" s="348"/>
      <c r="O172" s="359"/>
      <c r="P172" s="346">
        <f>P173+P174+P175</f>
        <v>5.25</v>
      </c>
      <c r="Q172" s="350"/>
      <c r="R172" s="348"/>
    </row>
    <row r="173" spans="1:18" ht="38.1" customHeight="1">
      <c r="A173" s="345"/>
      <c r="B173" s="348"/>
      <c r="C173" s="348"/>
      <c r="D173" s="349" t="s">
        <v>291</v>
      </c>
      <c r="E173" s="348"/>
      <c r="F173" s="348"/>
      <c r="G173" s="350"/>
      <c r="H173" s="350"/>
      <c r="I173" s="350"/>
      <c r="J173" s="350"/>
      <c r="K173" s="350"/>
      <c r="L173" s="348" t="s">
        <v>530</v>
      </c>
      <c r="M173" s="359">
        <v>35</v>
      </c>
      <c r="N173" s="348">
        <f>M173/100000</f>
        <v>3.5E-4</v>
      </c>
      <c r="O173" s="359">
        <v>15000</v>
      </c>
      <c r="P173" s="348">
        <f>O173*N173</f>
        <v>5.25</v>
      </c>
      <c r="Q173" s="354"/>
      <c r="R173" s="348"/>
    </row>
    <row r="174" spans="1:18" ht="38.1" customHeight="1">
      <c r="A174" s="345"/>
      <c r="B174" s="348"/>
      <c r="C174" s="348"/>
      <c r="D174" s="349" t="s">
        <v>203</v>
      </c>
      <c r="E174" s="348"/>
      <c r="F174" s="348"/>
      <c r="G174" s="350"/>
      <c r="H174" s="350"/>
      <c r="I174" s="350"/>
      <c r="J174" s="350"/>
      <c r="K174" s="350"/>
      <c r="L174" s="348" t="s">
        <v>531</v>
      </c>
      <c r="M174" s="359"/>
      <c r="N174" s="348"/>
      <c r="O174" s="359"/>
      <c r="P174" s="348"/>
      <c r="Q174" s="452"/>
      <c r="R174" s="450"/>
    </row>
    <row r="175" spans="1:18" ht="38.1" customHeight="1">
      <c r="A175" s="345"/>
      <c r="B175" s="348"/>
      <c r="C175" s="348"/>
      <c r="D175" s="349" t="s">
        <v>191</v>
      </c>
      <c r="E175" s="348"/>
      <c r="F175" s="348"/>
      <c r="G175" s="350"/>
      <c r="H175" s="350"/>
      <c r="I175" s="350"/>
      <c r="J175" s="350"/>
      <c r="K175" s="350"/>
      <c r="L175" s="348"/>
      <c r="M175" s="348"/>
      <c r="N175" s="348"/>
      <c r="O175" s="348"/>
      <c r="P175" s="360"/>
      <c r="Q175" s="354"/>
      <c r="R175" s="348"/>
    </row>
    <row r="176" spans="1:18" ht="38.1" customHeight="1">
      <c r="A176" s="345"/>
      <c r="B176" s="348" t="s">
        <v>363</v>
      </c>
      <c r="C176" s="348"/>
      <c r="D176" s="349" t="s">
        <v>84</v>
      </c>
      <c r="E176" s="348" t="s">
        <v>15</v>
      </c>
      <c r="F176" s="348" t="s">
        <v>722</v>
      </c>
      <c r="G176" s="350"/>
      <c r="H176" s="350"/>
      <c r="I176" s="350"/>
      <c r="J176" s="350"/>
      <c r="K176" s="350"/>
      <c r="L176" s="348"/>
      <c r="M176" s="348"/>
      <c r="N176" s="348"/>
      <c r="O176" s="348"/>
      <c r="P176" s="358"/>
      <c r="Q176" s="350"/>
      <c r="R176" s="348"/>
    </row>
    <row r="177" spans="1:18" ht="38.1" customHeight="1">
      <c r="A177" s="345"/>
      <c r="B177" s="348"/>
      <c r="C177" s="348"/>
      <c r="D177" s="355" t="s">
        <v>84</v>
      </c>
      <c r="E177" s="348"/>
      <c r="F177" s="348"/>
      <c r="G177" s="350"/>
      <c r="H177" s="350"/>
      <c r="I177" s="350"/>
      <c r="J177" s="350"/>
      <c r="K177" s="350"/>
      <c r="L177" s="348"/>
      <c r="M177" s="348"/>
      <c r="N177" s="348"/>
      <c r="O177" s="348"/>
      <c r="P177" s="358"/>
      <c r="Q177" s="350"/>
      <c r="R177" s="348"/>
    </row>
    <row r="178" spans="1:18" ht="38.1" customHeight="1">
      <c r="A178" s="345">
        <v>7</v>
      </c>
      <c r="B178" s="458" t="s">
        <v>204</v>
      </c>
      <c r="C178" s="458"/>
      <c r="D178" s="458"/>
      <c r="E178" s="458"/>
      <c r="F178" s="458"/>
      <c r="G178" s="458"/>
      <c r="H178" s="458"/>
      <c r="I178" s="458"/>
      <c r="J178" s="458"/>
      <c r="K178" s="458"/>
      <c r="L178" s="458"/>
      <c r="M178" s="458"/>
      <c r="N178" s="458"/>
      <c r="O178" s="458"/>
      <c r="P178" s="346">
        <f>P179</f>
        <v>78.34</v>
      </c>
      <c r="Q178" s="347"/>
      <c r="R178" s="348" t="s">
        <v>292</v>
      </c>
    </row>
    <row r="179" spans="1:18" ht="38.1" customHeight="1">
      <c r="A179" s="345"/>
      <c r="B179" s="348">
        <v>7.5</v>
      </c>
      <c r="C179" s="348" t="s">
        <v>85</v>
      </c>
      <c r="D179" s="349" t="s">
        <v>86</v>
      </c>
      <c r="E179" s="348" t="s">
        <v>87</v>
      </c>
      <c r="F179" s="348" t="s">
        <v>722</v>
      </c>
      <c r="G179" s="350"/>
      <c r="H179" s="350"/>
      <c r="I179" s="350"/>
      <c r="J179" s="350"/>
      <c r="K179" s="350"/>
      <c r="L179" s="348"/>
      <c r="M179" s="348"/>
      <c r="N179" s="348"/>
      <c r="O179" s="348"/>
      <c r="P179" s="351">
        <f>P180+P182+P183+P184+P185</f>
        <v>78.34</v>
      </c>
      <c r="Q179" s="350"/>
      <c r="R179" s="348"/>
    </row>
    <row r="180" spans="1:18" ht="38.1" customHeight="1">
      <c r="A180" s="345"/>
      <c r="B180" s="376" t="s">
        <v>364</v>
      </c>
      <c r="C180" s="377" t="s">
        <v>365</v>
      </c>
      <c r="D180" s="354" t="s">
        <v>366</v>
      </c>
      <c r="E180" s="348"/>
      <c r="F180" s="348"/>
      <c r="G180" s="350"/>
      <c r="H180" s="350"/>
      <c r="I180" s="350"/>
      <c r="J180" s="350"/>
      <c r="K180" s="350"/>
      <c r="L180" s="348" t="s">
        <v>532</v>
      </c>
      <c r="M180" s="359"/>
      <c r="N180" s="348"/>
      <c r="O180" s="359"/>
      <c r="P180" s="351"/>
      <c r="Q180" s="350"/>
      <c r="R180" s="348"/>
    </row>
    <row r="181" spans="1:18" ht="38.1" customHeight="1">
      <c r="A181" s="345"/>
      <c r="B181" s="376" t="s">
        <v>367</v>
      </c>
      <c r="C181" s="377"/>
      <c r="D181" s="375" t="s">
        <v>357</v>
      </c>
      <c r="E181" s="348"/>
      <c r="F181" s="348"/>
      <c r="G181" s="350"/>
      <c r="H181" s="350"/>
      <c r="I181" s="350"/>
      <c r="J181" s="350"/>
      <c r="K181" s="350"/>
      <c r="L181" s="348"/>
      <c r="M181" s="359"/>
      <c r="N181" s="348"/>
      <c r="O181" s="359"/>
      <c r="P181" s="346"/>
      <c r="Q181" s="350"/>
      <c r="R181" s="348"/>
    </row>
    <row r="182" spans="1:18" ht="102" customHeight="1">
      <c r="A182" s="345"/>
      <c r="B182" s="348"/>
      <c r="C182" s="348"/>
      <c r="D182" s="349" t="s">
        <v>811</v>
      </c>
      <c r="E182" s="348"/>
      <c r="F182" s="348"/>
      <c r="G182" s="350"/>
      <c r="H182" s="350"/>
      <c r="I182" s="350"/>
      <c r="J182" s="350"/>
      <c r="K182" s="350"/>
      <c r="L182" s="359" t="s">
        <v>533</v>
      </c>
      <c r="M182" s="359">
        <v>250</v>
      </c>
      <c r="N182" s="449">
        <v>2.5000000000000001E-3</v>
      </c>
      <c r="O182" s="359">
        <v>25000</v>
      </c>
      <c r="P182" s="351">
        <f>O182*N182</f>
        <v>62.5</v>
      </c>
      <c r="Q182" s="354" t="s">
        <v>931</v>
      </c>
      <c r="R182" s="348"/>
    </row>
    <row r="183" spans="1:18" ht="83.25" customHeight="1">
      <c r="A183" s="345"/>
      <c r="B183" s="348"/>
      <c r="C183" s="348"/>
      <c r="D183" s="349" t="s">
        <v>472</v>
      </c>
      <c r="E183" s="348"/>
      <c r="F183" s="348"/>
      <c r="G183" s="350"/>
      <c r="H183" s="350"/>
      <c r="I183" s="350"/>
      <c r="J183" s="350"/>
      <c r="K183" s="350"/>
      <c r="L183" s="359" t="s">
        <v>532</v>
      </c>
      <c r="M183" s="359">
        <v>510</v>
      </c>
      <c r="N183" s="449">
        <f>M183/100000</f>
        <v>5.1000000000000004E-3</v>
      </c>
      <c r="O183" s="359">
        <v>900</v>
      </c>
      <c r="P183" s="351">
        <f>N183*O183</f>
        <v>4.5900000000000007</v>
      </c>
      <c r="Q183" s="354" t="s">
        <v>812</v>
      </c>
      <c r="R183" s="348"/>
    </row>
    <row r="184" spans="1:18" ht="66.75" customHeight="1">
      <c r="A184" s="345"/>
      <c r="B184" s="348"/>
      <c r="C184" s="348"/>
      <c r="D184" s="349" t="s">
        <v>813</v>
      </c>
      <c r="E184" s="348"/>
      <c r="F184" s="348"/>
      <c r="G184" s="350"/>
      <c r="H184" s="350"/>
      <c r="I184" s="350"/>
      <c r="J184" s="350"/>
      <c r="K184" s="350"/>
      <c r="L184" s="359" t="s">
        <v>534</v>
      </c>
      <c r="M184" s="359">
        <v>250</v>
      </c>
      <c r="N184" s="449">
        <v>2.5000000000000001E-3</v>
      </c>
      <c r="O184" s="359">
        <v>4500</v>
      </c>
      <c r="P184" s="351">
        <f>N184*O184</f>
        <v>11.25</v>
      </c>
      <c r="Q184" s="354" t="s">
        <v>932</v>
      </c>
      <c r="R184" s="348"/>
    </row>
    <row r="185" spans="1:18" ht="38.1" customHeight="1">
      <c r="A185" s="345"/>
      <c r="B185" s="348"/>
      <c r="C185" s="348"/>
      <c r="D185" s="378" t="s">
        <v>191</v>
      </c>
      <c r="E185" s="348"/>
      <c r="F185" s="348"/>
      <c r="G185" s="350"/>
      <c r="H185" s="350"/>
      <c r="I185" s="350"/>
      <c r="J185" s="350"/>
      <c r="K185" s="350"/>
      <c r="L185" s="348"/>
      <c r="M185" s="359"/>
      <c r="N185" s="359"/>
      <c r="O185" s="359"/>
      <c r="P185" s="360"/>
      <c r="Q185" s="349"/>
      <c r="R185" s="348"/>
    </row>
    <row r="186" spans="1:18" ht="38.1" customHeight="1">
      <c r="A186" s="345">
        <v>8</v>
      </c>
      <c r="B186" s="458" t="s">
        <v>566</v>
      </c>
      <c r="C186" s="458"/>
      <c r="D186" s="458"/>
      <c r="E186" s="458"/>
      <c r="F186" s="458"/>
      <c r="G186" s="458"/>
      <c r="H186" s="458"/>
      <c r="I186" s="458"/>
      <c r="J186" s="458"/>
      <c r="K186" s="458"/>
      <c r="L186" s="458"/>
      <c r="M186" s="458"/>
      <c r="N186" s="458"/>
      <c r="O186" s="458"/>
      <c r="P186" s="346">
        <v>0</v>
      </c>
      <c r="Q186" s="347"/>
      <c r="R186" s="348" t="s">
        <v>292</v>
      </c>
    </row>
    <row r="187" spans="1:18" s="162" customFormat="1" ht="38.1" customHeight="1">
      <c r="A187" s="218"/>
      <c r="B187" s="182"/>
      <c r="C187" s="182"/>
      <c r="D187" s="189"/>
      <c r="E187" s="182"/>
      <c r="F187" s="182"/>
      <c r="G187" s="189"/>
      <c r="H187" s="189"/>
      <c r="I187" s="189"/>
      <c r="J187" s="189"/>
      <c r="K187" s="189"/>
      <c r="L187" s="189"/>
      <c r="M187" s="189"/>
      <c r="N187" s="189"/>
      <c r="O187" s="189"/>
      <c r="P187" s="175"/>
      <c r="Q187" s="176"/>
      <c r="R187" s="174"/>
    </row>
    <row r="188" spans="1:18" ht="38.1" customHeight="1">
      <c r="A188" s="219">
        <v>9</v>
      </c>
      <c r="B188" s="463" t="s">
        <v>102</v>
      </c>
      <c r="C188" s="464"/>
      <c r="D188" s="464"/>
      <c r="E188" s="464"/>
      <c r="F188" s="464"/>
      <c r="G188" s="464"/>
      <c r="H188" s="464"/>
      <c r="I188" s="464"/>
      <c r="J188" s="464"/>
      <c r="K188" s="464"/>
      <c r="L188" s="464"/>
      <c r="M188" s="464"/>
      <c r="N188" s="464"/>
      <c r="O188" s="465"/>
      <c r="P188" s="195">
        <f>P190+P193</f>
        <v>38.200000000000003</v>
      </c>
      <c r="Q188" s="196"/>
      <c r="R188" s="194" t="s">
        <v>292</v>
      </c>
    </row>
    <row r="189" spans="1:18" ht="38.1" customHeight="1">
      <c r="A189" s="218"/>
      <c r="B189" s="174" t="s">
        <v>375</v>
      </c>
      <c r="C189" s="174" t="s">
        <v>103</v>
      </c>
      <c r="D189" s="178" t="s">
        <v>725</v>
      </c>
      <c r="E189" s="174"/>
      <c r="F189" s="174"/>
      <c r="G189" s="173"/>
      <c r="H189" s="173"/>
      <c r="I189" s="173"/>
      <c r="J189" s="173"/>
      <c r="K189" s="173"/>
      <c r="L189" s="174"/>
      <c r="M189" s="182"/>
      <c r="N189" s="182"/>
      <c r="O189" s="182"/>
      <c r="P189" s="175">
        <f>P190+P193+P201</f>
        <v>38.200000000000003</v>
      </c>
      <c r="Q189" s="173"/>
      <c r="R189" s="174"/>
    </row>
    <row r="190" spans="1:18" ht="38.1" customHeight="1">
      <c r="A190" s="218"/>
      <c r="B190" s="174" t="s">
        <v>327</v>
      </c>
      <c r="C190" s="174" t="s">
        <v>103</v>
      </c>
      <c r="D190" s="178" t="s">
        <v>725</v>
      </c>
      <c r="E190" s="174"/>
      <c r="F190" s="174"/>
      <c r="G190" s="173"/>
      <c r="H190" s="173"/>
      <c r="I190" s="173"/>
      <c r="J190" s="173"/>
      <c r="K190" s="173"/>
      <c r="L190" s="174"/>
      <c r="M190" s="174"/>
      <c r="N190" s="294"/>
      <c r="O190" s="294"/>
      <c r="P190" s="179">
        <f>P191+P192</f>
        <v>27</v>
      </c>
      <c r="Q190" s="173"/>
      <c r="R190" s="174"/>
    </row>
    <row r="191" spans="1:18" ht="38.1" customHeight="1">
      <c r="A191" s="218"/>
      <c r="B191" s="163"/>
      <c r="C191" s="174"/>
      <c r="D191" s="158" t="s">
        <v>104</v>
      </c>
      <c r="E191" s="174"/>
      <c r="F191" s="163"/>
      <c r="G191" s="174"/>
      <c r="H191" s="163"/>
      <c r="I191" s="174"/>
      <c r="J191" s="163"/>
      <c r="K191" s="174"/>
      <c r="L191" s="163" t="s">
        <v>538</v>
      </c>
      <c r="M191" s="174"/>
      <c r="N191" s="163"/>
      <c r="O191" s="294"/>
      <c r="P191" s="163">
        <v>5</v>
      </c>
      <c r="Q191" s="173" t="s">
        <v>933</v>
      </c>
      <c r="R191" s="174"/>
    </row>
    <row r="192" spans="1:18" ht="38.1" customHeight="1">
      <c r="A192" s="218"/>
      <c r="B192" s="163"/>
      <c r="C192" s="174"/>
      <c r="D192" s="158" t="s">
        <v>50</v>
      </c>
      <c r="E192" s="174"/>
      <c r="F192" s="163"/>
      <c r="G192" s="174"/>
      <c r="H192" s="163"/>
      <c r="I192" s="174"/>
      <c r="J192" s="163"/>
      <c r="K192" s="174"/>
      <c r="L192" s="163" t="s">
        <v>538</v>
      </c>
      <c r="M192" s="174"/>
      <c r="N192" s="163">
        <v>1</v>
      </c>
      <c r="O192" s="294">
        <v>22</v>
      </c>
      <c r="P192" s="163">
        <f>+N192*O192</f>
        <v>22</v>
      </c>
      <c r="Q192" s="173"/>
      <c r="R192" s="174"/>
    </row>
    <row r="193" spans="1:18" ht="38.1" customHeight="1">
      <c r="A193" s="218"/>
      <c r="B193" s="163" t="s">
        <v>328</v>
      </c>
      <c r="C193" s="174" t="s">
        <v>105</v>
      </c>
      <c r="D193" s="158" t="s">
        <v>106</v>
      </c>
      <c r="E193" s="174"/>
      <c r="F193" s="163"/>
      <c r="G193" s="174"/>
      <c r="H193" s="163"/>
      <c r="I193" s="174"/>
      <c r="J193" s="163"/>
      <c r="K193" s="174"/>
      <c r="L193" s="163"/>
      <c r="M193" s="174"/>
      <c r="N193" s="163"/>
      <c r="O193" s="294"/>
      <c r="P193" s="163">
        <f>P194+P195+P196+P197+P198+P199+P200</f>
        <v>11.200000000000001</v>
      </c>
      <c r="Q193" s="173"/>
      <c r="R193" s="174"/>
    </row>
    <row r="194" spans="1:18" ht="38.1" customHeight="1">
      <c r="A194" s="218"/>
      <c r="B194" s="163"/>
      <c r="C194" s="174"/>
      <c r="D194" s="158" t="s">
        <v>720</v>
      </c>
      <c r="E194" s="174"/>
      <c r="F194" s="163"/>
      <c r="G194" s="174"/>
      <c r="H194" s="163"/>
      <c r="I194" s="174"/>
      <c r="J194" s="163"/>
      <c r="K194" s="174"/>
      <c r="L194" s="163" t="s">
        <v>538</v>
      </c>
      <c r="M194" s="294">
        <v>100000</v>
      </c>
      <c r="N194" s="163">
        <f>M194/100000</f>
        <v>1</v>
      </c>
      <c r="O194" s="294">
        <v>8</v>
      </c>
      <c r="P194" s="163">
        <f>N194*O194</f>
        <v>8</v>
      </c>
      <c r="Q194" s="158"/>
      <c r="R194" s="174"/>
    </row>
    <row r="195" spans="1:18" s="275" customFormat="1" ht="38.1" customHeight="1">
      <c r="A195" s="273"/>
      <c r="B195" s="279"/>
      <c r="C195" s="274"/>
      <c r="D195" s="280" t="s">
        <v>107</v>
      </c>
      <c r="E195" s="274"/>
      <c r="F195" s="279"/>
      <c r="G195" s="274"/>
      <c r="H195" s="279"/>
      <c r="I195" s="274"/>
      <c r="J195" s="279"/>
      <c r="K195" s="274"/>
      <c r="L195" s="279" t="s">
        <v>538</v>
      </c>
      <c r="M195" s="294"/>
      <c r="N195" s="163">
        <f>M195/100000</f>
        <v>0</v>
      </c>
      <c r="O195" s="294"/>
      <c r="P195" s="163">
        <f>N195*O195</f>
        <v>0</v>
      </c>
      <c r="Q195" s="280"/>
      <c r="R195" s="274"/>
    </row>
    <row r="196" spans="1:18" s="275" customFormat="1" ht="38.1" customHeight="1">
      <c r="A196" s="273"/>
      <c r="B196" s="279"/>
      <c r="C196" s="274"/>
      <c r="D196" s="280" t="s">
        <v>108</v>
      </c>
      <c r="E196" s="274"/>
      <c r="F196" s="279"/>
      <c r="G196" s="274"/>
      <c r="H196" s="279"/>
      <c r="I196" s="274"/>
      <c r="J196" s="279"/>
      <c r="K196" s="274"/>
      <c r="L196" s="279" t="s">
        <v>538</v>
      </c>
      <c r="M196" s="294"/>
      <c r="N196" s="163">
        <f>M196/100000</f>
        <v>0</v>
      </c>
      <c r="O196" s="294"/>
      <c r="P196" s="163">
        <f>N196*O196</f>
        <v>0</v>
      </c>
      <c r="Q196" s="280"/>
      <c r="R196" s="274"/>
    </row>
    <row r="197" spans="1:18" s="275" customFormat="1" ht="38.1" customHeight="1">
      <c r="A197" s="273"/>
      <c r="B197" s="279"/>
      <c r="C197" s="274"/>
      <c r="D197" s="280" t="s">
        <v>109</v>
      </c>
      <c r="E197" s="274"/>
      <c r="F197" s="279"/>
      <c r="G197" s="274"/>
      <c r="H197" s="279"/>
      <c r="I197" s="274"/>
      <c r="J197" s="279"/>
      <c r="K197" s="274"/>
      <c r="L197" s="279" t="s">
        <v>538</v>
      </c>
      <c r="M197" s="294"/>
      <c r="N197" s="163">
        <f>M197/100000</f>
        <v>0</v>
      </c>
      <c r="O197" s="294"/>
      <c r="P197" s="163">
        <f>N197*O197</f>
        <v>0</v>
      </c>
      <c r="Q197" s="272"/>
      <c r="R197" s="274"/>
    </row>
    <row r="198" spans="1:18" ht="38.1" customHeight="1">
      <c r="A198" s="218"/>
      <c r="B198" s="163"/>
      <c r="C198" s="174"/>
      <c r="D198" s="158" t="s">
        <v>205</v>
      </c>
      <c r="E198" s="174"/>
      <c r="F198" s="163"/>
      <c r="G198" s="174"/>
      <c r="H198" s="163"/>
      <c r="I198" s="174"/>
      <c r="J198" s="163"/>
      <c r="K198" s="174"/>
      <c r="L198" s="163" t="s">
        <v>540</v>
      </c>
      <c r="M198" s="174"/>
      <c r="N198" s="163"/>
      <c r="O198" s="174"/>
      <c r="P198" s="163"/>
      <c r="Q198" s="173"/>
      <c r="R198" s="174"/>
    </row>
    <row r="199" spans="1:18" ht="63.75">
      <c r="A199" s="218"/>
      <c r="B199" s="163"/>
      <c r="C199" s="174"/>
      <c r="D199" s="158" t="s">
        <v>110</v>
      </c>
      <c r="E199" s="174"/>
      <c r="F199" s="163"/>
      <c r="G199" s="174"/>
      <c r="H199" s="163"/>
      <c r="I199" s="174"/>
      <c r="J199" s="163"/>
      <c r="K199" s="174"/>
      <c r="L199" s="163" t="s">
        <v>539</v>
      </c>
      <c r="M199" s="174">
        <v>30000</v>
      </c>
      <c r="N199" s="163">
        <f>M199/100000</f>
        <v>0.3</v>
      </c>
      <c r="O199" s="174">
        <v>8</v>
      </c>
      <c r="P199" s="163">
        <f>N199*O199</f>
        <v>2.4</v>
      </c>
      <c r="Q199" s="158"/>
      <c r="R199" s="174"/>
    </row>
    <row r="200" spans="1:18" ht="38.1" customHeight="1">
      <c r="A200" s="218"/>
      <c r="B200" s="163"/>
      <c r="C200" s="174"/>
      <c r="D200" s="158" t="s">
        <v>721</v>
      </c>
      <c r="E200" s="174"/>
      <c r="F200" s="163"/>
      <c r="G200" s="174"/>
      <c r="H200" s="163"/>
      <c r="I200" s="174"/>
      <c r="J200" s="163"/>
      <c r="K200" s="174"/>
      <c r="L200" s="163"/>
      <c r="M200" s="174">
        <v>10000</v>
      </c>
      <c r="N200" s="163">
        <f>M200/100000</f>
        <v>0.1</v>
      </c>
      <c r="O200" s="174">
        <v>8</v>
      </c>
      <c r="P200" s="163">
        <f>N200*O200</f>
        <v>0.8</v>
      </c>
      <c r="Q200" s="173"/>
      <c r="R200" s="174"/>
    </row>
    <row r="201" spans="1:18" ht="38.1" customHeight="1">
      <c r="A201" s="218"/>
      <c r="B201" s="163" t="s">
        <v>376</v>
      </c>
      <c r="C201" s="174"/>
      <c r="D201" s="158" t="s">
        <v>84</v>
      </c>
      <c r="E201" s="174"/>
      <c r="F201" s="163"/>
      <c r="G201" s="174"/>
      <c r="H201" s="163"/>
      <c r="I201" s="174"/>
      <c r="J201" s="163"/>
      <c r="K201" s="174"/>
      <c r="L201" s="163"/>
      <c r="M201" s="174"/>
      <c r="N201" s="163"/>
      <c r="O201" s="174"/>
      <c r="P201" s="163">
        <f>P202</f>
        <v>0</v>
      </c>
      <c r="Q201" s="173"/>
      <c r="R201" s="174"/>
    </row>
    <row r="202" spans="1:18" ht="38.1" customHeight="1">
      <c r="A202" s="218"/>
      <c r="B202" s="163"/>
      <c r="C202" s="174"/>
      <c r="D202" s="158"/>
      <c r="E202" s="174"/>
      <c r="F202" s="163"/>
      <c r="G202" s="174"/>
      <c r="H202" s="163"/>
      <c r="I202" s="174"/>
      <c r="J202" s="163"/>
      <c r="K202" s="174"/>
      <c r="L202" s="163"/>
      <c r="M202" s="174"/>
      <c r="N202" s="163"/>
      <c r="O202" s="174"/>
      <c r="P202" s="163"/>
      <c r="Q202" s="173"/>
      <c r="R202" s="174"/>
    </row>
    <row r="203" spans="1:18" ht="38.1" customHeight="1">
      <c r="A203" s="218">
        <v>10</v>
      </c>
      <c r="B203" s="466" t="s">
        <v>111</v>
      </c>
      <c r="C203" s="467"/>
      <c r="D203" s="467"/>
      <c r="E203" s="467"/>
      <c r="F203" s="467"/>
      <c r="G203" s="467"/>
      <c r="H203" s="467"/>
      <c r="I203" s="467"/>
      <c r="J203" s="467"/>
      <c r="K203" s="467"/>
      <c r="L203" s="467"/>
      <c r="M203" s="467"/>
      <c r="N203" s="467"/>
      <c r="O203" s="468"/>
      <c r="P203" s="192">
        <f>P204+P209+P212</f>
        <v>27.4</v>
      </c>
      <c r="Q203" s="176"/>
      <c r="R203" s="174" t="s">
        <v>292</v>
      </c>
    </row>
    <row r="204" spans="1:18" ht="38.1" customHeight="1">
      <c r="A204" s="218"/>
      <c r="B204" s="163" t="s">
        <v>112</v>
      </c>
      <c r="C204" s="174" t="s">
        <v>113</v>
      </c>
      <c r="D204" s="158" t="s">
        <v>114</v>
      </c>
      <c r="E204" s="174" t="s">
        <v>15</v>
      </c>
      <c r="F204" s="163" t="s">
        <v>722</v>
      </c>
      <c r="G204" s="174"/>
      <c r="H204" s="163"/>
      <c r="I204" s="174"/>
      <c r="J204" s="163"/>
      <c r="K204" s="174"/>
      <c r="L204" s="163"/>
      <c r="M204" s="174"/>
      <c r="N204" s="163"/>
      <c r="O204" s="174"/>
      <c r="P204" s="163">
        <f>P206+P208</f>
        <v>6</v>
      </c>
      <c r="Q204" s="173"/>
      <c r="R204" s="174"/>
    </row>
    <row r="205" spans="1:18" ht="38.1" customHeight="1">
      <c r="A205" s="218"/>
      <c r="B205" s="163"/>
      <c r="C205" s="174"/>
      <c r="D205" s="158" t="s">
        <v>50</v>
      </c>
      <c r="E205" s="174"/>
      <c r="F205" s="163"/>
      <c r="G205" s="174"/>
      <c r="H205" s="163"/>
      <c r="I205" s="174"/>
      <c r="J205" s="163"/>
      <c r="K205" s="174"/>
      <c r="L205" s="163"/>
      <c r="M205" s="174"/>
      <c r="N205" s="163"/>
      <c r="O205" s="174"/>
      <c r="P205" s="163"/>
      <c r="Q205" s="173"/>
      <c r="R205" s="174"/>
    </row>
    <row r="206" spans="1:18" ht="38.1" customHeight="1">
      <c r="A206" s="218"/>
      <c r="B206" s="163"/>
      <c r="C206" s="174"/>
      <c r="D206" s="158" t="s">
        <v>115</v>
      </c>
      <c r="E206" s="174"/>
      <c r="F206" s="163"/>
      <c r="G206" s="174"/>
      <c r="H206" s="163"/>
      <c r="I206" s="174"/>
      <c r="J206" s="163"/>
      <c r="K206" s="174"/>
      <c r="L206" s="163"/>
      <c r="M206" s="294">
        <v>600000</v>
      </c>
      <c r="N206" s="163">
        <v>6</v>
      </c>
      <c r="O206" s="294">
        <v>1</v>
      </c>
      <c r="P206" s="163">
        <f>N206*O206</f>
        <v>6</v>
      </c>
      <c r="Q206" s="173"/>
      <c r="R206" s="174"/>
    </row>
    <row r="207" spans="1:18" ht="38.1" customHeight="1">
      <c r="A207" s="218"/>
      <c r="B207" s="163"/>
      <c r="C207" s="174"/>
      <c r="D207" s="158" t="s">
        <v>39</v>
      </c>
      <c r="E207" s="174"/>
      <c r="F207" s="163"/>
      <c r="G207" s="174"/>
      <c r="H207" s="163"/>
      <c r="I207" s="174"/>
      <c r="J207" s="163"/>
      <c r="K207" s="174"/>
      <c r="L207" s="163"/>
      <c r="M207" s="174"/>
      <c r="N207" s="163"/>
      <c r="O207" s="174"/>
      <c r="P207" s="163"/>
      <c r="Q207" s="173"/>
      <c r="R207" s="174"/>
    </row>
    <row r="208" spans="1:18" ht="38.1" customHeight="1">
      <c r="A208" s="218"/>
      <c r="B208" s="174"/>
      <c r="C208" s="174"/>
      <c r="D208" s="178" t="s">
        <v>116</v>
      </c>
      <c r="E208" s="174"/>
      <c r="F208" s="174"/>
      <c r="G208" s="173"/>
      <c r="H208" s="173"/>
      <c r="I208" s="173"/>
      <c r="J208" s="173"/>
      <c r="K208" s="173"/>
      <c r="L208" s="174"/>
      <c r="M208" s="174"/>
      <c r="N208" s="174"/>
      <c r="O208" s="174"/>
      <c r="P208" s="177"/>
      <c r="Q208" s="173"/>
      <c r="R208" s="174"/>
    </row>
    <row r="209" spans="1:18" ht="38.1" customHeight="1">
      <c r="A209" s="218"/>
      <c r="B209" s="174" t="s">
        <v>117</v>
      </c>
      <c r="C209" s="174" t="s">
        <v>105</v>
      </c>
      <c r="D209" s="381" t="s">
        <v>118</v>
      </c>
      <c r="E209" s="382" t="s">
        <v>15</v>
      </c>
      <c r="F209" s="382" t="s">
        <v>722</v>
      </c>
      <c r="G209" s="383"/>
      <c r="H209" s="383"/>
      <c r="I209" s="383"/>
      <c r="J209" s="383"/>
      <c r="K209" s="383"/>
      <c r="L209" s="382"/>
      <c r="M209" s="382"/>
      <c r="N209" s="382"/>
      <c r="O209" s="382"/>
      <c r="P209" s="384">
        <f>P210+P211</f>
        <v>17.399999999999999</v>
      </c>
      <c r="Q209" s="383"/>
      <c r="R209" s="174"/>
    </row>
    <row r="210" spans="1:18" ht="38.1" customHeight="1">
      <c r="A210" s="218"/>
      <c r="B210" s="174"/>
      <c r="C210" s="174"/>
      <c r="D210" s="381" t="s">
        <v>119</v>
      </c>
      <c r="E210" s="382"/>
      <c r="F210" s="382"/>
      <c r="G210" s="383"/>
      <c r="H210" s="383"/>
      <c r="I210" s="383"/>
      <c r="J210" s="383"/>
      <c r="K210" s="383"/>
      <c r="L210" s="382" t="s">
        <v>541</v>
      </c>
      <c r="M210" s="154">
        <v>30000</v>
      </c>
      <c r="N210" s="382">
        <f>M210/100000</f>
        <v>0.3</v>
      </c>
      <c r="O210" s="154">
        <v>8</v>
      </c>
      <c r="P210" s="382">
        <f>N210*O210</f>
        <v>2.4</v>
      </c>
      <c r="Q210" s="383"/>
      <c r="R210" s="174"/>
    </row>
    <row r="211" spans="1:18" ht="38.1" customHeight="1">
      <c r="A211" s="218"/>
      <c r="B211" s="174"/>
      <c r="C211" s="174"/>
      <c r="D211" s="381" t="s">
        <v>120</v>
      </c>
      <c r="E211" s="382"/>
      <c r="F211" s="382"/>
      <c r="G211" s="383"/>
      <c r="H211" s="383"/>
      <c r="I211" s="383"/>
      <c r="J211" s="383"/>
      <c r="K211" s="383"/>
      <c r="L211" s="382" t="s">
        <v>542</v>
      </c>
      <c r="M211" s="154">
        <v>500000</v>
      </c>
      <c r="N211" s="382">
        <f>M211/100000</f>
        <v>5</v>
      </c>
      <c r="O211" s="154">
        <v>3</v>
      </c>
      <c r="P211" s="382">
        <f>N211*O211</f>
        <v>15</v>
      </c>
      <c r="Q211" s="383"/>
      <c r="R211" s="174"/>
    </row>
    <row r="212" spans="1:18" ht="69" customHeight="1">
      <c r="A212" s="218"/>
      <c r="B212" s="174">
        <v>10.5</v>
      </c>
      <c r="C212" s="164"/>
      <c r="D212" s="381" t="s">
        <v>377</v>
      </c>
      <c r="E212" s="385"/>
      <c r="F212" s="385"/>
      <c r="G212" s="386"/>
      <c r="H212" s="386"/>
      <c r="I212" s="386"/>
      <c r="J212" s="386"/>
      <c r="K212" s="386"/>
      <c r="L212" s="385"/>
      <c r="M212" s="385"/>
      <c r="N212" s="385"/>
      <c r="O212" s="387"/>
      <c r="P212" s="388">
        <f>P213</f>
        <v>4</v>
      </c>
      <c r="Q212" s="383" t="s">
        <v>776</v>
      </c>
      <c r="R212" s="174"/>
    </row>
    <row r="213" spans="1:18" ht="38.1" customHeight="1">
      <c r="A213" s="218"/>
      <c r="B213" s="164" t="s">
        <v>378</v>
      </c>
      <c r="C213" s="164"/>
      <c r="D213" s="160" t="s">
        <v>379</v>
      </c>
      <c r="E213" s="180"/>
      <c r="F213" s="180"/>
      <c r="G213" s="181"/>
      <c r="H213" s="181"/>
      <c r="I213" s="181"/>
      <c r="J213" s="181"/>
      <c r="K213" s="181"/>
      <c r="L213" s="180"/>
      <c r="M213" s="180"/>
      <c r="N213" s="180"/>
      <c r="O213" s="197"/>
      <c r="P213" s="179">
        <f>P214</f>
        <v>4</v>
      </c>
      <c r="Q213" s="173"/>
      <c r="R213" s="174"/>
    </row>
    <row r="214" spans="1:18" ht="38.1" customHeight="1">
      <c r="A214" s="218"/>
      <c r="B214" s="165"/>
      <c r="C214" s="166"/>
      <c r="D214" s="171" t="s">
        <v>50</v>
      </c>
      <c r="E214" s="180"/>
      <c r="F214" s="180"/>
      <c r="G214" s="181"/>
      <c r="H214" s="181"/>
      <c r="I214" s="181"/>
      <c r="J214" s="181"/>
      <c r="K214" s="181"/>
      <c r="L214" s="180" t="s">
        <v>543</v>
      </c>
      <c r="M214" s="180"/>
      <c r="N214" s="180">
        <v>2</v>
      </c>
      <c r="O214" s="197">
        <v>2</v>
      </c>
      <c r="P214" s="179">
        <v>4</v>
      </c>
      <c r="Q214" s="173"/>
      <c r="R214" s="174"/>
    </row>
    <row r="215" spans="1:18" ht="38.1" customHeight="1">
      <c r="A215" s="218">
        <v>11</v>
      </c>
      <c r="B215" s="469" t="s">
        <v>121</v>
      </c>
      <c r="C215" s="470"/>
      <c r="D215" s="470"/>
      <c r="E215" s="470"/>
      <c r="F215" s="470"/>
      <c r="G215" s="470"/>
      <c r="H215" s="470"/>
      <c r="I215" s="470"/>
      <c r="J215" s="470"/>
      <c r="K215" s="470"/>
      <c r="L215" s="470"/>
      <c r="M215" s="470"/>
      <c r="N215" s="470"/>
      <c r="O215" s="471"/>
      <c r="P215" s="175">
        <f>P216+P219+P222</f>
        <v>76.569999999999993</v>
      </c>
      <c r="Q215" s="176"/>
      <c r="R215" s="174" t="s">
        <v>292</v>
      </c>
    </row>
    <row r="216" spans="1:18" ht="38.1" customHeight="1">
      <c r="A216" s="218"/>
      <c r="B216" s="174" t="s">
        <v>329</v>
      </c>
      <c r="C216" s="174" t="s">
        <v>122</v>
      </c>
      <c r="D216" s="178" t="s">
        <v>123</v>
      </c>
      <c r="E216" s="174" t="s">
        <v>15</v>
      </c>
      <c r="F216" s="174" t="s">
        <v>722</v>
      </c>
      <c r="G216" s="173"/>
      <c r="H216" s="173"/>
      <c r="I216" s="173"/>
      <c r="J216" s="173"/>
      <c r="K216" s="173"/>
      <c r="L216" s="174"/>
      <c r="M216" s="174"/>
      <c r="N216" s="174"/>
      <c r="O216" s="174"/>
      <c r="P216" s="175">
        <f>P217+P218</f>
        <v>37</v>
      </c>
      <c r="Q216" s="173"/>
      <c r="R216" s="174"/>
    </row>
    <row r="217" spans="1:18" ht="38.1" customHeight="1">
      <c r="A217" s="218"/>
      <c r="B217" s="174"/>
      <c r="C217" s="174"/>
      <c r="D217" s="178" t="s">
        <v>39</v>
      </c>
      <c r="E217" s="174"/>
      <c r="F217" s="174"/>
      <c r="G217" s="173"/>
      <c r="H217" s="173"/>
      <c r="I217" s="173"/>
      <c r="J217" s="173"/>
      <c r="K217" s="173"/>
      <c r="L217" s="174" t="s">
        <v>544</v>
      </c>
      <c r="M217" s="174"/>
      <c r="N217" s="174"/>
      <c r="O217" s="174"/>
      <c r="P217" s="177">
        <v>15</v>
      </c>
      <c r="Q217" s="158"/>
      <c r="R217" s="174"/>
    </row>
    <row r="218" spans="1:18" ht="38.1" customHeight="1">
      <c r="A218" s="218"/>
      <c r="B218" s="174"/>
      <c r="C218" s="174"/>
      <c r="D218" s="349" t="s">
        <v>50</v>
      </c>
      <c r="E218" s="348"/>
      <c r="F218" s="348"/>
      <c r="G218" s="350"/>
      <c r="H218" s="350"/>
      <c r="I218" s="350"/>
      <c r="J218" s="350"/>
      <c r="K218" s="350"/>
      <c r="L218" s="348" t="s">
        <v>544</v>
      </c>
      <c r="M218" s="348"/>
      <c r="N218" s="348">
        <v>1</v>
      </c>
      <c r="O218" s="348">
        <v>22</v>
      </c>
      <c r="P218" s="351">
        <v>22</v>
      </c>
      <c r="Q218" s="354"/>
      <c r="R218" s="174"/>
    </row>
    <row r="219" spans="1:18" ht="38.1" customHeight="1">
      <c r="A219" s="218"/>
      <c r="B219" s="167" t="s">
        <v>380</v>
      </c>
      <c r="C219" s="168"/>
      <c r="D219" s="390" t="s">
        <v>381</v>
      </c>
      <c r="E219" s="391"/>
      <c r="F219" s="391"/>
      <c r="G219" s="392"/>
      <c r="H219" s="392"/>
      <c r="I219" s="392"/>
      <c r="J219" s="392"/>
      <c r="K219" s="392"/>
      <c r="L219" s="391"/>
      <c r="M219" s="391"/>
      <c r="N219" s="391"/>
      <c r="O219" s="393"/>
      <c r="P219" s="358">
        <f>P220+P221</f>
        <v>11</v>
      </c>
      <c r="Q219" s="350"/>
      <c r="R219" s="174"/>
    </row>
    <row r="220" spans="1:18" ht="38.1" customHeight="1">
      <c r="A220" s="218"/>
      <c r="B220" s="167"/>
      <c r="C220" s="168"/>
      <c r="D220" s="390" t="s">
        <v>39</v>
      </c>
      <c r="E220" s="449"/>
      <c r="F220" s="449"/>
      <c r="G220" s="350"/>
      <c r="H220" s="350"/>
      <c r="I220" s="350"/>
      <c r="J220" s="350"/>
      <c r="K220" s="350"/>
      <c r="L220" s="449" t="s">
        <v>544</v>
      </c>
      <c r="M220" s="449"/>
      <c r="N220" s="449"/>
      <c r="O220" s="393"/>
      <c r="P220" s="358">
        <v>5</v>
      </c>
      <c r="Q220" s="350"/>
      <c r="R220" s="174"/>
    </row>
    <row r="221" spans="1:18" ht="38.1" customHeight="1">
      <c r="A221" s="218"/>
      <c r="B221" s="294"/>
      <c r="C221" s="294"/>
      <c r="D221" s="390" t="s">
        <v>50</v>
      </c>
      <c r="E221" s="449"/>
      <c r="F221" s="449"/>
      <c r="G221" s="350"/>
      <c r="H221" s="350"/>
      <c r="I221" s="350"/>
      <c r="J221" s="350"/>
      <c r="K221" s="350"/>
      <c r="L221" s="449" t="s">
        <v>544</v>
      </c>
      <c r="M221" s="449"/>
      <c r="N221" s="449"/>
      <c r="O221" s="393"/>
      <c r="P221" s="358">
        <v>6</v>
      </c>
      <c r="Q221" s="350"/>
      <c r="R221" s="174"/>
    </row>
    <row r="222" spans="1:18" ht="52.5" customHeight="1">
      <c r="A222" s="218"/>
      <c r="B222" s="167" t="s">
        <v>382</v>
      </c>
      <c r="C222" s="168"/>
      <c r="D222" s="375" t="s">
        <v>793</v>
      </c>
      <c r="E222" s="391"/>
      <c r="F222" s="391"/>
      <c r="G222" s="392"/>
      <c r="H222" s="392"/>
      <c r="I222" s="392"/>
      <c r="J222" s="392"/>
      <c r="K222" s="392"/>
      <c r="L222" s="391"/>
      <c r="M222" s="391"/>
      <c r="N222" s="391"/>
      <c r="O222" s="393"/>
      <c r="P222" s="358">
        <v>28.57</v>
      </c>
      <c r="Q222" s="350"/>
      <c r="R222" s="174"/>
    </row>
    <row r="223" spans="1:18" ht="38.1" customHeight="1">
      <c r="A223" s="218"/>
      <c r="B223" s="184"/>
      <c r="C223" s="180"/>
      <c r="D223" s="185"/>
      <c r="E223" s="180"/>
      <c r="F223" s="180"/>
      <c r="G223" s="181"/>
      <c r="H223" s="181"/>
      <c r="I223" s="181"/>
      <c r="J223" s="181"/>
      <c r="K223" s="181"/>
      <c r="L223" s="180"/>
      <c r="M223" s="180"/>
      <c r="N223" s="180"/>
      <c r="O223" s="197"/>
      <c r="P223" s="179"/>
      <c r="Q223" s="173"/>
      <c r="R223" s="174"/>
    </row>
    <row r="224" spans="1:18" ht="38.1" customHeight="1">
      <c r="A224" s="218">
        <v>12</v>
      </c>
      <c r="B224" s="469" t="s">
        <v>124</v>
      </c>
      <c r="C224" s="470"/>
      <c r="D224" s="470"/>
      <c r="E224" s="470"/>
      <c r="F224" s="470"/>
      <c r="G224" s="470"/>
      <c r="H224" s="470"/>
      <c r="I224" s="470"/>
      <c r="J224" s="470"/>
      <c r="K224" s="470"/>
      <c r="L224" s="470"/>
      <c r="M224" s="470"/>
      <c r="N224" s="470"/>
      <c r="O224" s="471"/>
      <c r="P224" s="175">
        <f>P225+P228</f>
        <v>17.906607999999999</v>
      </c>
      <c r="Q224" s="176"/>
      <c r="R224" s="174"/>
    </row>
    <row r="225" spans="1:18" ht="38.1" customHeight="1">
      <c r="A225" s="218"/>
      <c r="B225" s="174" t="s">
        <v>125</v>
      </c>
      <c r="C225" s="174" t="s">
        <v>122</v>
      </c>
      <c r="D225" s="178" t="s">
        <v>126</v>
      </c>
      <c r="E225" s="174" t="s">
        <v>15</v>
      </c>
      <c r="F225" s="174" t="s">
        <v>722</v>
      </c>
      <c r="G225" s="173"/>
      <c r="H225" s="173"/>
      <c r="I225" s="173"/>
      <c r="J225" s="173"/>
      <c r="K225" s="173"/>
      <c r="L225" s="174"/>
      <c r="M225" s="174"/>
      <c r="N225" s="174"/>
      <c r="O225" s="174"/>
      <c r="P225" s="175">
        <f>P226+P227</f>
        <v>1.9066080000000003</v>
      </c>
      <c r="Q225" s="173"/>
      <c r="R225" s="174"/>
    </row>
    <row r="226" spans="1:18" ht="66.75" customHeight="1">
      <c r="A226" s="218"/>
      <c r="B226" s="174"/>
      <c r="C226" s="174"/>
      <c r="D226" s="178" t="s">
        <v>127</v>
      </c>
      <c r="E226" s="174"/>
      <c r="F226" s="174"/>
      <c r="G226" s="173"/>
      <c r="H226" s="173"/>
      <c r="I226" s="173"/>
      <c r="J226" s="173"/>
      <c r="K226" s="173"/>
      <c r="L226" s="174"/>
      <c r="M226" s="174">
        <v>12</v>
      </c>
      <c r="N226" s="174">
        <f>M226/100000</f>
        <v>1.2E-4</v>
      </c>
      <c r="O226" s="174">
        <v>3611</v>
      </c>
      <c r="P226" s="177">
        <f>O226*N226*4*1.1</f>
        <v>1.9066080000000003</v>
      </c>
      <c r="Q226" s="158" t="s">
        <v>777</v>
      </c>
      <c r="R226" s="174"/>
    </row>
    <row r="227" spans="1:18" ht="38.1" customHeight="1">
      <c r="A227" s="218"/>
      <c r="B227" s="174"/>
      <c r="C227" s="174"/>
      <c r="D227" s="158" t="s">
        <v>128</v>
      </c>
      <c r="E227" s="163"/>
      <c r="F227" s="163"/>
      <c r="G227" s="162"/>
      <c r="H227" s="162"/>
      <c r="I227" s="162"/>
      <c r="J227" s="162"/>
      <c r="K227" s="162"/>
      <c r="L227" s="174"/>
      <c r="M227" s="163"/>
      <c r="N227" s="163"/>
      <c r="O227" s="163"/>
      <c r="P227" s="192"/>
      <c r="Q227" s="162"/>
      <c r="R227" s="174"/>
    </row>
    <row r="228" spans="1:18" ht="38.1" customHeight="1">
      <c r="A228" s="218"/>
      <c r="B228" s="174" t="s">
        <v>129</v>
      </c>
      <c r="C228" s="174" t="s">
        <v>130</v>
      </c>
      <c r="D228" s="178" t="s">
        <v>124</v>
      </c>
      <c r="E228" s="174" t="s">
        <v>15</v>
      </c>
      <c r="F228" s="174" t="s">
        <v>722</v>
      </c>
      <c r="G228" s="173"/>
      <c r="H228" s="173"/>
      <c r="I228" s="173"/>
      <c r="J228" s="173"/>
      <c r="K228" s="173"/>
      <c r="L228" s="174"/>
      <c r="M228" s="174"/>
      <c r="N228" s="174"/>
      <c r="O228" s="174"/>
      <c r="P228" s="177">
        <f>P229+P230</f>
        <v>16</v>
      </c>
      <c r="Q228" s="173"/>
      <c r="R228" s="174"/>
    </row>
    <row r="229" spans="1:18" ht="38.1" customHeight="1">
      <c r="A229" s="218"/>
      <c r="B229" s="174"/>
      <c r="C229" s="174"/>
      <c r="D229" s="178" t="s">
        <v>127</v>
      </c>
      <c r="E229" s="174"/>
      <c r="F229" s="174"/>
      <c r="G229" s="173"/>
      <c r="H229" s="173"/>
      <c r="I229" s="173"/>
      <c r="J229" s="173"/>
      <c r="K229" s="173"/>
      <c r="L229" s="174" t="s">
        <v>545</v>
      </c>
      <c r="M229" s="174">
        <v>500000</v>
      </c>
      <c r="N229" s="294">
        <f>M229/100000</f>
        <v>5</v>
      </c>
      <c r="O229" s="294">
        <v>1</v>
      </c>
      <c r="P229" s="177">
        <f>O229*N229</f>
        <v>5</v>
      </c>
      <c r="Q229" s="158" t="s">
        <v>778</v>
      </c>
      <c r="R229" s="174"/>
    </row>
    <row r="230" spans="1:18" ht="38.1" customHeight="1">
      <c r="A230" s="218"/>
      <c r="B230" s="174"/>
      <c r="C230" s="174"/>
      <c r="D230" s="178" t="s">
        <v>128</v>
      </c>
      <c r="E230" s="174"/>
      <c r="F230" s="174"/>
      <c r="G230" s="173"/>
      <c r="H230" s="173"/>
      <c r="I230" s="173"/>
      <c r="J230" s="173"/>
      <c r="K230" s="173"/>
      <c r="L230" s="174" t="s">
        <v>545</v>
      </c>
      <c r="M230" s="174">
        <v>50000</v>
      </c>
      <c r="N230" s="174">
        <f>M230/100000</f>
        <v>0.5</v>
      </c>
      <c r="O230" s="174">
        <v>22</v>
      </c>
      <c r="P230" s="177">
        <f>O230*N230</f>
        <v>11</v>
      </c>
      <c r="Q230" s="158"/>
      <c r="R230" s="174"/>
    </row>
    <row r="231" spans="1:18" ht="38.1" customHeight="1">
      <c r="A231" s="218">
        <v>13</v>
      </c>
      <c r="B231" s="469" t="s">
        <v>131</v>
      </c>
      <c r="C231" s="470"/>
      <c r="D231" s="470"/>
      <c r="E231" s="470"/>
      <c r="F231" s="470"/>
      <c r="G231" s="470"/>
      <c r="H231" s="470"/>
      <c r="I231" s="470"/>
      <c r="J231" s="470"/>
      <c r="K231" s="470"/>
      <c r="L231" s="470"/>
      <c r="M231" s="470"/>
      <c r="N231" s="470"/>
      <c r="O231" s="471"/>
      <c r="P231" s="175">
        <f>P232</f>
        <v>0</v>
      </c>
      <c r="Q231" s="176"/>
      <c r="R231" s="174" t="s">
        <v>292</v>
      </c>
    </row>
    <row r="232" spans="1:18" ht="38.1" customHeight="1">
      <c r="A232" s="218"/>
      <c r="B232" s="174"/>
      <c r="C232" s="174"/>
      <c r="D232" s="178" t="s">
        <v>25</v>
      </c>
      <c r="E232" s="174"/>
      <c r="F232" s="174"/>
      <c r="G232" s="173"/>
      <c r="H232" s="173"/>
      <c r="I232" s="173"/>
      <c r="J232" s="173"/>
      <c r="K232" s="173"/>
      <c r="L232" s="174"/>
      <c r="M232" s="174"/>
      <c r="N232" s="174"/>
      <c r="O232" s="174"/>
      <c r="P232" s="177"/>
      <c r="Q232" s="173"/>
      <c r="R232" s="174"/>
    </row>
    <row r="233" spans="1:18" ht="38.1" customHeight="1">
      <c r="A233" s="218">
        <v>14</v>
      </c>
      <c r="B233" s="469" t="s">
        <v>132</v>
      </c>
      <c r="C233" s="470"/>
      <c r="D233" s="470"/>
      <c r="E233" s="470"/>
      <c r="F233" s="470"/>
      <c r="G233" s="470"/>
      <c r="H233" s="470"/>
      <c r="I233" s="470"/>
      <c r="J233" s="470"/>
      <c r="K233" s="470"/>
      <c r="L233" s="470"/>
      <c r="M233" s="470"/>
      <c r="N233" s="470"/>
      <c r="O233" s="471"/>
      <c r="P233" s="175">
        <f>P234+P243+P246</f>
        <v>1.3</v>
      </c>
      <c r="Q233" s="176"/>
      <c r="R233" s="174" t="s">
        <v>292</v>
      </c>
    </row>
    <row r="234" spans="1:18" ht="38.1" customHeight="1">
      <c r="A234" s="218"/>
      <c r="B234" s="174" t="s">
        <v>331</v>
      </c>
      <c r="C234" s="174" t="s">
        <v>133</v>
      </c>
      <c r="D234" s="178" t="s">
        <v>726</v>
      </c>
      <c r="E234" s="163"/>
      <c r="F234" s="163"/>
      <c r="G234" s="162"/>
      <c r="H234" s="162"/>
      <c r="I234" s="162"/>
      <c r="J234" s="162"/>
      <c r="K234" s="162"/>
      <c r="L234" s="162"/>
      <c r="M234" s="162"/>
      <c r="N234" s="162"/>
      <c r="O234" s="162"/>
      <c r="P234" s="198">
        <f>P236+P240</f>
        <v>0</v>
      </c>
      <c r="Q234" s="173"/>
      <c r="R234" s="174"/>
    </row>
    <row r="235" spans="1:18" ht="89.25">
      <c r="A235" s="218"/>
      <c r="B235" s="174"/>
      <c r="C235" s="174"/>
      <c r="D235" s="178"/>
      <c r="G235" s="182" t="s">
        <v>514</v>
      </c>
      <c r="H235" s="182" t="s">
        <v>562</v>
      </c>
      <c r="I235" s="182" t="s">
        <v>564</v>
      </c>
      <c r="J235" s="182" t="s">
        <v>561</v>
      </c>
      <c r="K235" s="182" t="s">
        <v>563</v>
      </c>
      <c r="L235" s="182" t="s">
        <v>194</v>
      </c>
      <c r="M235" s="182" t="s">
        <v>195</v>
      </c>
      <c r="N235" s="199" t="s">
        <v>565</v>
      </c>
      <c r="O235" s="182" t="s">
        <v>196</v>
      </c>
      <c r="P235" s="175" t="s">
        <v>197</v>
      </c>
      <c r="Q235" s="173"/>
      <c r="R235" s="174"/>
    </row>
    <row r="236" spans="1:18" ht="38.1" customHeight="1">
      <c r="A236" s="218"/>
      <c r="B236" s="174"/>
      <c r="C236" s="174"/>
      <c r="D236" s="178" t="s">
        <v>39</v>
      </c>
      <c r="G236" s="182"/>
      <c r="H236" s="182"/>
      <c r="I236" s="182"/>
      <c r="J236" s="182"/>
      <c r="K236" s="182"/>
      <c r="L236" s="182"/>
      <c r="M236" s="182"/>
      <c r="N236" s="199"/>
      <c r="O236" s="182"/>
      <c r="P236" s="175">
        <f>P237+P238+P239</f>
        <v>0</v>
      </c>
      <c r="Q236" s="173"/>
      <c r="R236" s="174"/>
    </row>
    <row r="237" spans="1:18" ht="38.1" customHeight="1">
      <c r="A237" s="218"/>
      <c r="B237" s="174"/>
      <c r="C237" s="174"/>
      <c r="D237" s="178" t="s">
        <v>581</v>
      </c>
      <c r="E237" s="174"/>
      <c r="F237" s="174"/>
      <c r="G237" s="173"/>
      <c r="H237" s="173"/>
      <c r="I237" s="173"/>
      <c r="J237" s="173"/>
      <c r="K237" s="173"/>
      <c r="L237" s="174"/>
      <c r="M237" s="174"/>
      <c r="N237" s="174"/>
      <c r="O237" s="174"/>
      <c r="P237" s="177">
        <f>(M237*H237*12)+((G237-H237)*I237*N237)+(J237*K237*O237)</f>
        <v>0</v>
      </c>
      <c r="Q237" s="173"/>
      <c r="R237" s="174"/>
    </row>
    <row r="238" spans="1:18" ht="38.1" customHeight="1">
      <c r="A238" s="218"/>
      <c r="B238" s="174"/>
      <c r="C238" s="174"/>
      <c r="D238" s="178" t="s">
        <v>134</v>
      </c>
      <c r="E238" s="174"/>
      <c r="F238" s="174"/>
      <c r="G238" s="173"/>
      <c r="H238" s="173"/>
      <c r="I238" s="173"/>
      <c r="J238" s="173"/>
      <c r="K238" s="173"/>
      <c r="L238" s="174"/>
      <c r="M238" s="174"/>
      <c r="N238" s="174"/>
      <c r="O238" s="174"/>
      <c r="P238" s="177">
        <f t="shared" ref="P238:P242" si="8">(M238*H238*12)+((G238-H238)*I238*N238)+(J238*K238*O238)</f>
        <v>0</v>
      </c>
      <c r="Q238" s="173"/>
      <c r="R238" s="174"/>
    </row>
    <row r="239" spans="1:18" ht="38.1" customHeight="1">
      <c r="A239" s="218"/>
      <c r="B239" s="174"/>
      <c r="C239" s="174"/>
      <c r="D239" s="178" t="s">
        <v>135</v>
      </c>
      <c r="E239" s="174"/>
      <c r="F239" s="174"/>
      <c r="G239" s="173"/>
      <c r="H239" s="173"/>
      <c r="I239" s="173"/>
      <c r="J239" s="173"/>
      <c r="K239" s="173"/>
      <c r="L239" s="174"/>
      <c r="M239" s="174"/>
      <c r="N239" s="174"/>
      <c r="O239" s="174"/>
      <c r="P239" s="177">
        <f t="shared" si="8"/>
        <v>0</v>
      </c>
      <c r="Q239" s="173"/>
      <c r="R239" s="174"/>
    </row>
    <row r="240" spans="1:18" ht="38.1" customHeight="1">
      <c r="A240" s="218"/>
      <c r="B240" s="174"/>
      <c r="C240" s="174"/>
      <c r="D240" s="178" t="s">
        <v>50</v>
      </c>
      <c r="E240" s="174"/>
      <c r="F240" s="174"/>
      <c r="G240" s="173"/>
      <c r="H240" s="173"/>
      <c r="I240" s="173"/>
      <c r="J240" s="173"/>
      <c r="K240" s="173"/>
      <c r="L240" s="174"/>
      <c r="M240" s="174"/>
      <c r="N240" s="174"/>
      <c r="O240" s="174"/>
      <c r="P240" s="177">
        <f>P241+P242</f>
        <v>0</v>
      </c>
      <c r="Q240" s="173"/>
      <c r="R240" s="174"/>
    </row>
    <row r="241" spans="1:19" ht="38.1" customHeight="1">
      <c r="A241" s="218"/>
      <c r="B241" s="174"/>
      <c r="C241" s="174"/>
      <c r="D241" s="178" t="s">
        <v>582</v>
      </c>
      <c r="E241" s="174"/>
      <c r="F241" s="174"/>
      <c r="G241" s="173"/>
      <c r="H241" s="173"/>
      <c r="I241" s="173"/>
      <c r="J241" s="173"/>
      <c r="K241" s="173"/>
      <c r="L241" s="174"/>
      <c r="M241" s="174"/>
      <c r="N241" s="174"/>
      <c r="O241" s="174"/>
      <c r="P241" s="177">
        <f t="shared" si="8"/>
        <v>0</v>
      </c>
      <c r="Q241" s="173"/>
      <c r="R241" s="174"/>
    </row>
    <row r="242" spans="1:19" ht="38.1" customHeight="1">
      <c r="A242" s="218"/>
      <c r="B242" s="174"/>
      <c r="C242" s="174"/>
      <c r="D242" s="178" t="s">
        <v>135</v>
      </c>
      <c r="E242" s="174"/>
      <c r="F242" s="174"/>
      <c r="G242" s="173"/>
      <c r="H242" s="173"/>
      <c r="I242" s="173"/>
      <c r="J242" s="173"/>
      <c r="K242" s="173"/>
      <c r="L242" s="174"/>
      <c r="M242" s="174"/>
      <c r="N242" s="174"/>
      <c r="O242" s="174"/>
      <c r="P242" s="177">
        <f t="shared" si="8"/>
        <v>0</v>
      </c>
      <c r="Q242" s="173"/>
      <c r="R242" s="174"/>
    </row>
    <row r="243" spans="1:19" ht="38.1" customHeight="1">
      <c r="A243" s="218"/>
      <c r="B243" s="174" t="s">
        <v>384</v>
      </c>
      <c r="C243" s="174" t="s">
        <v>137</v>
      </c>
      <c r="D243" s="178" t="s">
        <v>138</v>
      </c>
      <c r="E243" s="174" t="s">
        <v>87</v>
      </c>
      <c r="F243" s="174" t="s">
        <v>722</v>
      </c>
      <c r="G243" s="173"/>
      <c r="H243" s="173"/>
      <c r="I243" s="173"/>
      <c r="J243" s="173"/>
      <c r="K243" s="173"/>
      <c r="L243" s="174"/>
      <c r="M243" s="174"/>
      <c r="N243" s="174"/>
      <c r="O243" s="174"/>
      <c r="P243" s="177">
        <f>P244+P245</f>
        <v>0</v>
      </c>
      <c r="Q243" s="173"/>
      <c r="R243" s="174"/>
    </row>
    <row r="244" spans="1:19" ht="38.1" customHeight="1">
      <c r="A244" s="218"/>
      <c r="B244" s="174"/>
      <c r="C244" s="174"/>
      <c r="D244" s="178" t="s">
        <v>39</v>
      </c>
      <c r="E244" s="174"/>
      <c r="F244" s="174"/>
      <c r="G244" s="173"/>
      <c r="H244" s="173"/>
      <c r="I244" s="173"/>
      <c r="J244" s="173"/>
      <c r="K244" s="173"/>
      <c r="L244" s="174"/>
      <c r="M244" s="174"/>
      <c r="N244" s="163"/>
      <c r="O244" s="163"/>
      <c r="P244" s="192"/>
      <c r="Q244" s="162"/>
      <c r="R244" s="174"/>
    </row>
    <row r="245" spans="1:19" ht="38.1" customHeight="1">
      <c r="A245" s="218"/>
      <c r="B245" s="174"/>
      <c r="C245" s="174"/>
      <c r="D245" s="178" t="s">
        <v>50</v>
      </c>
      <c r="E245" s="174"/>
      <c r="F245" s="174"/>
      <c r="G245" s="173"/>
      <c r="H245" s="173"/>
      <c r="I245" s="173"/>
      <c r="J245" s="173"/>
      <c r="K245" s="173"/>
      <c r="L245" s="174"/>
      <c r="M245" s="174"/>
      <c r="N245" s="163"/>
      <c r="O245" s="163"/>
      <c r="P245" s="192"/>
      <c r="Q245" s="162"/>
      <c r="R245" s="174"/>
    </row>
    <row r="246" spans="1:19" ht="38.1" customHeight="1">
      <c r="A246" s="218"/>
      <c r="B246" s="174" t="s">
        <v>330</v>
      </c>
      <c r="C246" s="174" t="s">
        <v>83</v>
      </c>
      <c r="D246" s="178" t="s">
        <v>139</v>
      </c>
      <c r="E246" s="174" t="s">
        <v>87</v>
      </c>
      <c r="F246" s="174" t="s">
        <v>722</v>
      </c>
      <c r="G246" s="173"/>
      <c r="H246" s="173"/>
      <c r="I246" s="173"/>
      <c r="J246" s="173"/>
      <c r="K246" s="173"/>
      <c r="L246" s="174"/>
      <c r="M246" s="174"/>
      <c r="N246" s="174"/>
      <c r="O246" s="174"/>
      <c r="P246" s="177">
        <f>P247+P248+P249+P250</f>
        <v>1.3</v>
      </c>
      <c r="Q246" s="173"/>
      <c r="R246" s="174"/>
    </row>
    <row r="247" spans="1:19" ht="38.1" customHeight="1">
      <c r="A247" s="218"/>
      <c r="B247" s="174"/>
      <c r="C247" s="174"/>
      <c r="D247" s="178" t="s">
        <v>140</v>
      </c>
      <c r="E247" s="174"/>
      <c r="F247" s="174"/>
      <c r="G247" s="173"/>
      <c r="H247" s="173"/>
      <c r="I247" s="173"/>
      <c r="J247" s="173"/>
      <c r="K247" s="173"/>
      <c r="L247" s="174"/>
      <c r="M247" s="177">
        <v>15000</v>
      </c>
      <c r="N247" s="177">
        <f>M247/100000</f>
        <v>0.15</v>
      </c>
      <c r="O247" s="177">
        <v>1</v>
      </c>
      <c r="P247" s="175">
        <f>N247*O247</f>
        <v>0.15</v>
      </c>
      <c r="Q247" s="472" t="s">
        <v>779</v>
      </c>
      <c r="R247" s="174"/>
    </row>
    <row r="248" spans="1:19" ht="38.1" customHeight="1">
      <c r="A248" s="218"/>
      <c r="B248" s="174"/>
      <c r="C248" s="174"/>
      <c r="D248" s="178" t="s">
        <v>141</v>
      </c>
      <c r="E248" s="174"/>
      <c r="F248" s="174"/>
      <c r="G248" s="173"/>
      <c r="H248" s="173"/>
      <c r="I248" s="173"/>
      <c r="J248" s="173"/>
      <c r="K248" s="173"/>
      <c r="L248" s="174"/>
      <c r="M248" s="177">
        <v>15000</v>
      </c>
      <c r="N248" s="177">
        <f>M248/100000</f>
        <v>0.15</v>
      </c>
      <c r="O248" s="177">
        <v>1</v>
      </c>
      <c r="P248" s="177">
        <f>N248*O248</f>
        <v>0.15</v>
      </c>
      <c r="Q248" s="473"/>
      <c r="R248" s="174"/>
    </row>
    <row r="249" spans="1:19" ht="38.1" customHeight="1">
      <c r="A249" s="218"/>
      <c r="B249" s="174"/>
      <c r="C249" s="174"/>
      <c r="D249" s="178" t="s">
        <v>142</v>
      </c>
      <c r="E249" s="174"/>
      <c r="F249" s="174"/>
      <c r="G249" s="173"/>
      <c r="H249" s="173"/>
      <c r="I249" s="173"/>
      <c r="J249" s="173"/>
      <c r="K249" s="173"/>
      <c r="L249" s="174"/>
      <c r="M249" s="177">
        <v>10000</v>
      </c>
      <c r="N249" s="177">
        <v>4.5400000000000003E-2</v>
      </c>
      <c r="O249" s="177">
        <v>1</v>
      </c>
      <c r="P249" s="177">
        <v>1</v>
      </c>
      <c r="Q249" s="474"/>
      <c r="R249" s="174"/>
    </row>
    <row r="250" spans="1:19" ht="38.1" customHeight="1">
      <c r="A250" s="218"/>
      <c r="B250" s="174"/>
      <c r="C250" s="174"/>
      <c r="D250" s="178" t="s">
        <v>143</v>
      </c>
      <c r="E250" s="174"/>
      <c r="F250" s="174"/>
      <c r="G250" s="173"/>
      <c r="H250" s="173"/>
      <c r="I250" s="173"/>
      <c r="J250" s="173"/>
      <c r="K250" s="173"/>
      <c r="L250" s="174"/>
      <c r="M250" s="200"/>
      <c r="N250" s="200"/>
      <c r="O250" s="200"/>
      <c r="P250" s="175"/>
      <c r="Q250" s="173"/>
      <c r="R250" s="174"/>
    </row>
    <row r="251" spans="1:19" ht="38.1" customHeight="1">
      <c r="A251" s="218">
        <v>15</v>
      </c>
      <c r="B251" s="469" t="s">
        <v>144</v>
      </c>
      <c r="C251" s="470"/>
      <c r="D251" s="470"/>
      <c r="E251" s="470"/>
      <c r="F251" s="470"/>
      <c r="G251" s="470"/>
      <c r="H251" s="470"/>
      <c r="I251" s="470"/>
      <c r="J251" s="470"/>
      <c r="K251" s="470"/>
      <c r="L251" s="470"/>
      <c r="M251" s="470"/>
      <c r="N251" s="470"/>
      <c r="O251" s="471"/>
      <c r="P251" s="175">
        <f>+P252+P257</f>
        <v>231.13</v>
      </c>
      <c r="Q251" s="176"/>
      <c r="R251" s="174" t="s">
        <v>292</v>
      </c>
    </row>
    <row r="252" spans="1:19" ht="177.75" customHeight="1">
      <c r="A252" s="218"/>
      <c r="B252" s="174" t="s">
        <v>145</v>
      </c>
      <c r="C252" s="174" t="s">
        <v>146</v>
      </c>
      <c r="D252" s="178" t="s">
        <v>147</v>
      </c>
      <c r="E252" s="174" t="s">
        <v>15</v>
      </c>
      <c r="F252" s="174" t="s">
        <v>722</v>
      </c>
      <c r="G252" s="173"/>
      <c r="H252" s="173"/>
      <c r="I252" s="173"/>
      <c r="J252" s="173"/>
      <c r="K252" s="173"/>
      <c r="L252" s="174"/>
      <c r="M252" s="174"/>
      <c r="N252" s="174"/>
      <c r="O252" s="174"/>
      <c r="P252" s="177">
        <f>P253</f>
        <v>106.13</v>
      </c>
      <c r="R252" s="174"/>
    </row>
    <row r="253" spans="1:19" ht="38.1" customHeight="1">
      <c r="A253" s="218"/>
      <c r="B253" s="174" t="s">
        <v>385</v>
      </c>
      <c r="C253" s="174"/>
      <c r="D253" s="178" t="s">
        <v>386</v>
      </c>
      <c r="E253" s="174"/>
      <c r="F253" s="174"/>
      <c r="G253" s="173"/>
      <c r="H253" s="173"/>
      <c r="I253" s="173"/>
      <c r="J253" s="173"/>
      <c r="K253" s="173"/>
      <c r="L253" s="174"/>
      <c r="M253" s="174"/>
      <c r="N253" s="174"/>
      <c r="O253" s="174"/>
      <c r="P253" s="214">
        <f>P254+P255</f>
        <v>106.13</v>
      </c>
      <c r="Q253" s="173"/>
      <c r="R253" s="174"/>
    </row>
    <row r="254" spans="1:19" ht="71.25" customHeight="1">
      <c r="A254" s="218"/>
      <c r="B254" s="174"/>
      <c r="C254" s="174"/>
      <c r="D254" s="178" t="s">
        <v>148</v>
      </c>
      <c r="E254" s="174"/>
      <c r="F254" s="174"/>
      <c r="G254" s="173"/>
      <c r="H254" s="173"/>
      <c r="I254" s="173"/>
      <c r="J254" s="173"/>
      <c r="K254" s="173"/>
      <c r="L254" s="174"/>
      <c r="M254" s="177"/>
      <c r="N254" s="177"/>
      <c r="O254" s="177"/>
      <c r="P254" s="177">
        <v>17.399999999999999</v>
      </c>
      <c r="Q254" s="173" t="s">
        <v>805</v>
      </c>
      <c r="R254" s="382"/>
      <c r="S254" s="394"/>
    </row>
    <row r="255" spans="1:19" ht="205.7" customHeight="1">
      <c r="A255" s="218"/>
      <c r="B255" s="174"/>
      <c r="C255" s="174"/>
      <c r="D255" s="178" t="s">
        <v>764</v>
      </c>
      <c r="E255" s="174"/>
      <c r="F255" s="174"/>
      <c r="G255" s="173"/>
      <c r="H255" s="173"/>
      <c r="I255" s="173"/>
      <c r="J255" s="173"/>
      <c r="K255" s="173"/>
      <c r="L255" s="174"/>
      <c r="M255" s="174"/>
      <c r="N255" s="174"/>
      <c r="O255" s="174"/>
      <c r="P255" s="177">
        <v>88.73</v>
      </c>
      <c r="Q255" s="173" t="s">
        <v>765</v>
      </c>
      <c r="R255" s="294"/>
    </row>
    <row r="256" spans="1:19" ht="38.1" customHeight="1">
      <c r="A256" s="218"/>
      <c r="B256" s="174"/>
      <c r="C256" s="174"/>
      <c r="D256" s="191" t="s">
        <v>489</v>
      </c>
      <c r="E256" s="174"/>
      <c r="F256" s="174"/>
      <c r="G256" s="173"/>
      <c r="H256" s="173"/>
      <c r="I256" s="173"/>
      <c r="J256" s="173"/>
      <c r="K256" s="173"/>
      <c r="L256" s="174"/>
      <c r="M256" s="174"/>
      <c r="N256" s="174"/>
      <c r="O256" s="174"/>
      <c r="P256" s="177"/>
      <c r="Q256" s="173"/>
      <c r="R256" s="174"/>
    </row>
    <row r="257" spans="1:18" ht="74.25" customHeight="1">
      <c r="A257" s="218"/>
      <c r="B257" s="174" t="s">
        <v>149</v>
      </c>
      <c r="C257" s="174" t="s">
        <v>392</v>
      </c>
      <c r="D257" s="178" t="s">
        <v>150</v>
      </c>
      <c r="E257" s="174" t="s">
        <v>15</v>
      </c>
      <c r="F257" s="174" t="s">
        <v>722</v>
      </c>
      <c r="G257" s="173"/>
      <c r="H257" s="173"/>
      <c r="I257" s="173"/>
      <c r="J257" s="173"/>
      <c r="K257" s="173"/>
      <c r="L257" s="174"/>
      <c r="M257" s="174"/>
      <c r="N257" s="174"/>
      <c r="O257" s="174"/>
      <c r="P257" s="177">
        <v>125</v>
      </c>
      <c r="Q257" s="173" t="s">
        <v>934</v>
      </c>
      <c r="R257" s="174"/>
    </row>
    <row r="258" spans="1:18" ht="38.1" customHeight="1">
      <c r="A258" s="218"/>
      <c r="B258" s="169" t="s">
        <v>387</v>
      </c>
      <c r="C258" s="159" t="s">
        <v>388</v>
      </c>
      <c r="D258" s="201" t="s">
        <v>389</v>
      </c>
      <c r="E258" s="174"/>
      <c r="F258" s="174"/>
      <c r="G258" s="173"/>
      <c r="H258" s="173"/>
      <c r="I258" s="173"/>
      <c r="J258" s="173"/>
      <c r="K258" s="173"/>
      <c r="L258" s="174"/>
      <c r="M258" s="174">
        <v>1000</v>
      </c>
      <c r="N258" s="174">
        <f>M258/100000</f>
        <v>0.01</v>
      </c>
      <c r="O258" s="174">
        <v>20000</v>
      </c>
      <c r="P258" s="179">
        <f>O258*N258</f>
        <v>200</v>
      </c>
      <c r="Q258" s="173" t="s">
        <v>773</v>
      </c>
      <c r="R258" s="174"/>
    </row>
    <row r="259" spans="1:18" ht="38.1" customHeight="1">
      <c r="A259" s="218"/>
      <c r="B259" s="169" t="s">
        <v>390</v>
      </c>
      <c r="C259" s="159"/>
      <c r="D259" s="158" t="s">
        <v>391</v>
      </c>
      <c r="E259" s="174"/>
      <c r="F259" s="174"/>
      <c r="G259" s="173"/>
      <c r="H259" s="173"/>
      <c r="I259" s="173"/>
      <c r="J259" s="173"/>
      <c r="K259" s="173"/>
      <c r="L259" s="174"/>
      <c r="M259" s="174"/>
      <c r="N259" s="174"/>
      <c r="O259" s="174"/>
      <c r="P259" s="179"/>
      <c r="Q259" s="173"/>
      <c r="R259" s="174"/>
    </row>
    <row r="260" spans="1:18" ht="38.1" customHeight="1">
      <c r="A260" s="218">
        <v>16</v>
      </c>
      <c r="B260" s="469" t="s">
        <v>151</v>
      </c>
      <c r="C260" s="470"/>
      <c r="D260" s="470"/>
      <c r="E260" s="470"/>
      <c r="F260" s="470"/>
      <c r="G260" s="470"/>
      <c r="H260" s="470"/>
      <c r="I260" s="470"/>
      <c r="J260" s="470"/>
      <c r="K260" s="470"/>
      <c r="L260" s="470"/>
      <c r="M260" s="470"/>
      <c r="N260" s="470"/>
      <c r="O260" s="471"/>
      <c r="P260" s="175">
        <f>P261+P263+P271+P289+P310+P318+P321</f>
        <v>201.68</v>
      </c>
      <c r="Q260" s="176"/>
      <c r="R260" s="174" t="s">
        <v>292</v>
      </c>
    </row>
    <row r="261" spans="1:18" s="204" customFormat="1" ht="38.1" customHeight="1">
      <c r="A261" s="220"/>
      <c r="B261" s="200">
        <v>16.399999999999999</v>
      </c>
      <c r="C261" s="200"/>
      <c r="D261" s="178" t="s">
        <v>567</v>
      </c>
      <c r="E261" s="200"/>
      <c r="F261" s="200"/>
      <c r="G261" s="202"/>
      <c r="H261" s="202"/>
      <c r="I261" s="202"/>
      <c r="J261" s="202"/>
      <c r="K261" s="202"/>
      <c r="L261" s="200"/>
      <c r="M261" s="200"/>
      <c r="N261" s="200"/>
      <c r="O261" s="200"/>
      <c r="P261" s="200"/>
      <c r="Q261" s="203"/>
      <c r="R261" s="216"/>
    </row>
    <row r="262" spans="1:18" ht="38.1" customHeight="1">
      <c r="A262" s="221"/>
      <c r="B262" s="205"/>
      <c r="C262" s="205"/>
      <c r="D262" s="191"/>
      <c r="E262" s="205"/>
      <c r="F262" s="205"/>
      <c r="G262" s="206"/>
      <c r="H262" s="206"/>
      <c r="I262" s="206"/>
      <c r="J262" s="206"/>
      <c r="K262" s="206"/>
      <c r="L262" s="205"/>
      <c r="M262" s="205"/>
      <c r="N262" s="205"/>
      <c r="O262" s="205"/>
      <c r="P262" s="205"/>
      <c r="Q262" s="207"/>
      <c r="R262" s="217"/>
    </row>
    <row r="263" spans="1:18" s="251" customFormat="1" ht="38.1" customHeight="1">
      <c r="A263" s="246"/>
      <c r="B263" s="247" t="s">
        <v>393</v>
      </c>
      <c r="C263" s="247" t="s">
        <v>105</v>
      </c>
      <c r="D263" s="248" t="s">
        <v>152</v>
      </c>
      <c r="E263" s="247" t="s">
        <v>87</v>
      </c>
      <c r="F263" s="247" t="s">
        <v>722</v>
      </c>
      <c r="G263" s="249"/>
      <c r="H263" s="249"/>
      <c r="I263" s="249"/>
      <c r="J263" s="249"/>
      <c r="K263" s="249"/>
      <c r="L263" s="247"/>
      <c r="M263" s="247"/>
      <c r="N263" s="247"/>
      <c r="O263" s="247"/>
      <c r="P263" s="250">
        <f>P264+P269</f>
        <v>3</v>
      </c>
      <c r="Q263" s="249"/>
      <c r="R263" s="247"/>
    </row>
    <row r="264" spans="1:18" ht="38.1" customHeight="1">
      <c r="A264" s="218"/>
      <c r="B264" s="174"/>
      <c r="C264" s="174"/>
      <c r="D264" s="178" t="s">
        <v>153</v>
      </c>
      <c r="E264" s="174"/>
      <c r="F264" s="174"/>
      <c r="G264" s="173"/>
      <c r="H264" s="173"/>
      <c r="I264" s="173"/>
      <c r="J264" s="173"/>
      <c r="K264" s="173"/>
      <c r="L264" s="294" t="s">
        <v>546</v>
      </c>
      <c r="M264" s="174">
        <v>50000</v>
      </c>
      <c r="N264" s="174">
        <v>0.5</v>
      </c>
      <c r="O264" s="174">
        <v>4</v>
      </c>
      <c r="P264" s="177">
        <v>2</v>
      </c>
      <c r="Q264" s="158"/>
      <c r="R264" s="174"/>
    </row>
    <row r="265" spans="1:18" ht="38.1" customHeight="1">
      <c r="A265" s="218"/>
      <c r="B265" s="174"/>
      <c r="C265" s="174"/>
      <c r="D265" s="178" t="s">
        <v>154</v>
      </c>
      <c r="E265" s="174"/>
      <c r="F265" s="174"/>
      <c r="G265" s="173"/>
      <c r="H265" s="173"/>
      <c r="I265" s="173"/>
      <c r="J265" s="173"/>
      <c r="K265" s="173"/>
      <c r="L265" s="174" t="s">
        <v>546</v>
      </c>
      <c r="M265" s="174">
        <v>1000</v>
      </c>
      <c r="N265" s="174"/>
      <c r="O265" s="174">
        <v>8</v>
      </c>
      <c r="P265" s="177"/>
      <c r="Q265" s="158" t="s">
        <v>780</v>
      </c>
      <c r="R265" s="174"/>
    </row>
    <row r="266" spans="1:18" ht="38.1" customHeight="1">
      <c r="A266" s="218"/>
      <c r="B266" s="174"/>
      <c r="C266" s="174"/>
      <c r="D266" s="178" t="s">
        <v>155</v>
      </c>
      <c r="E266" s="174"/>
      <c r="F266" s="174"/>
      <c r="G266" s="173"/>
      <c r="H266" s="173"/>
      <c r="I266" s="173"/>
      <c r="J266" s="173"/>
      <c r="K266" s="173"/>
      <c r="L266" s="174" t="s">
        <v>546</v>
      </c>
      <c r="M266" s="174">
        <v>20000</v>
      </c>
      <c r="N266" s="174"/>
      <c r="O266" s="174">
        <v>2</v>
      </c>
      <c r="P266" s="177"/>
      <c r="Q266" s="173" t="s">
        <v>781</v>
      </c>
      <c r="R266" s="174"/>
    </row>
    <row r="267" spans="1:18" ht="38.1" customHeight="1">
      <c r="A267" s="218"/>
      <c r="B267" s="174"/>
      <c r="C267" s="174"/>
      <c r="D267" s="178" t="s">
        <v>156</v>
      </c>
      <c r="E267" s="174"/>
      <c r="F267" s="174"/>
      <c r="G267" s="173"/>
      <c r="H267" s="173"/>
      <c r="I267" s="173"/>
      <c r="J267" s="173"/>
      <c r="K267" s="173"/>
      <c r="L267" s="174" t="s">
        <v>547</v>
      </c>
      <c r="M267" s="163"/>
      <c r="N267" s="163"/>
      <c r="O267" s="163"/>
      <c r="P267" s="192"/>
      <c r="Q267" s="162"/>
      <c r="R267" s="174"/>
    </row>
    <row r="268" spans="1:18" ht="38.1" customHeight="1">
      <c r="A268" s="218"/>
      <c r="B268" s="174"/>
      <c r="C268" s="174"/>
      <c r="D268" s="178" t="s">
        <v>157</v>
      </c>
      <c r="E268" s="174"/>
      <c r="F268" s="174"/>
      <c r="G268" s="173"/>
      <c r="H268" s="173"/>
      <c r="I268" s="173"/>
      <c r="J268" s="173"/>
      <c r="K268" s="173"/>
      <c r="L268" s="174" t="s">
        <v>547</v>
      </c>
      <c r="M268" s="174"/>
      <c r="N268" s="174"/>
      <c r="O268" s="174"/>
      <c r="P268" s="177"/>
      <c r="Q268" s="158"/>
      <c r="R268" s="174"/>
    </row>
    <row r="269" spans="1:18" ht="38.1" customHeight="1">
      <c r="A269" s="218"/>
      <c r="B269" s="174"/>
      <c r="C269" s="174"/>
      <c r="D269" s="178" t="s">
        <v>495</v>
      </c>
      <c r="E269" s="174"/>
      <c r="F269" s="174"/>
      <c r="G269" s="173"/>
      <c r="H269" s="173"/>
      <c r="I269" s="173"/>
      <c r="J269" s="173"/>
      <c r="K269" s="173"/>
      <c r="L269" s="174">
        <v>1</v>
      </c>
      <c r="M269" s="174">
        <v>100000</v>
      </c>
      <c r="N269" s="174">
        <v>1</v>
      </c>
      <c r="O269" s="174">
        <v>1</v>
      </c>
      <c r="P269" s="177">
        <v>1</v>
      </c>
      <c r="Q269" s="158"/>
      <c r="R269" s="174"/>
    </row>
    <row r="270" spans="1:18" ht="38.1" customHeight="1">
      <c r="A270" s="218"/>
      <c r="B270" s="174"/>
      <c r="C270" s="174"/>
      <c r="D270" s="178" t="s">
        <v>158</v>
      </c>
      <c r="E270" s="174"/>
      <c r="F270" s="174"/>
      <c r="G270" s="173"/>
      <c r="H270" s="173"/>
      <c r="I270" s="173"/>
      <c r="J270" s="173"/>
      <c r="K270" s="173"/>
      <c r="L270" s="174"/>
      <c r="M270" s="174"/>
      <c r="N270" s="174"/>
      <c r="O270" s="174"/>
      <c r="P270" s="177"/>
      <c r="Q270" s="173"/>
      <c r="R270" s="174"/>
    </row>
    <row r="271" spans="1:18" s="251" customFormat="1" ht="38.1" customHeight="1">
      <c r="A271" s="246"/>
      <c r="B271" s="247" t="s">
        <v>394</v>
      </c>
      <c r="C271" s="247" t="s">
        <v>159</v>
      </c>
      <c r="D271" s="248" t="s">
        <v>160</v>
      </c>
      <c r="E271" s="247" t="s">
        <v>87</v>
      </c>
      <c r="F271" s="247" t="s">
        <v>722</v>
      </c>
      <c r="G271" s="249"/>
      <c r="H271" s="249"/>
      <c r="I271" s="249"/>
      <c r="J271" s="249"/>
      <c r="K271" s="249"/>
      <c r="L271" s="247"/>
      <c r="M271" s="247"/>
      <c r="N271" s="247"/>
      <c r="O271" s="247"/>
      <c r="P271" s="250">
        <f>P280+P288</f>
        <v>31.92</v>
      </c>
      <c r="Q271" s="249"/>
      <c r="R271" s="247"/>
    </row>
    <row r="272" spans="1:18" ht="38.1" customHeight="1">
      <c r="A272" s="218"/>
      <c r="B272" s="174"/>
      <c r="C272" s="174"/>
      <c r="D272" s="189" t="s">
        <v>39</v>
      </c>
      <c r="E272" s="174"/>
      <c r="F272" s="174"/>
      <c r="G272" s="173"/>
      <c r="H272" s="173"/>
      <c r="I272" s="173"/>
      <c r="J272" s="173"/>
      <c r="K272" s="173"/>
      <c r="L272" s="174"/>
      <c r="M272" s="174"/>
      <c r="N272" s="174"/>
      <c r="O272" s="174"/>
      <c r="P272" s="177"/>
      <c r="Q272" s="173"/>
      <c r="R272" s="174"/>
    </row>
    <row r="273" spans="1:18" ht="38.25">
      <c r="A273" s="218"/>
      <c r="B273" s="174"/>
      <c r="C273" s="174"/>
      <c r="D273" s="178" t="s">
        <v>206</v>
      </c>
      <c r="E273" s="174"/>
      <c r="F273" s="174"/>
      <c r="G273" s="173"/>
      <c r="H273" s="173"/>
      <c r="I273" s="173"/>
      <c r="J273" s="173"/>
      <c r="K273" s="173"/>
      <c r="L273" s="174" t="s">
        <v>548</v>
      </c>
      <c r="M273" s="174">
        <v>100000</v>
      </c>
      <c r="N273" s="174">
        <v>1</v>
      </c>
      <c r="O273" s="174">
        <v>4</v>
      </c>
      <c r="P273" s="177">
        <f>N273*O273</f>
        <v>4</v>
      </c>
      <c r="Q273" s="158" t="s">
        <v>642</v>
      </c>
      <c r="R273" s="174"/>
    </row>
    <row r="274" spans="1:18" ht="25.5">
      <c r="A274" s="218"/>
      <c r="B274" s="174"/>
      <c r="C274" s="174"/>
      <c r="D274" s="178" t="s">
        <v>161</v>
      </c>
      <c r="E274" s="174"/>
      <c r="F274" s="174"/>
      <c r="G274" s="173"/>
      <c r="H274" s="173"/>
      <c r="I274" s="173"/>
      <c r="J274" s="173"/>
      <c r="K274" s="173"/>
      <c r="L274" s="174" t="s">
        <v>548</v>
      </c>
      <c r="M274" s="174"/>
      <c r="N274" s="174"/>
      <c r="O274" s="174"/>
      <c r="P274" s="177">
        <v>1</v>
      </c>
      <c r="Q274" s="158" t="s">
        <v>310</v>
      </c>
      <c r="R274" s="174"/>
    </row>
    <row r="275" spans="1:18" ht="38.1" customHeight="1">
      <c r="A275" s="218"/>
      <c r="B275" s="174"/>
      <c r="C275" s="174"/>
      <c r="D275" s="178" t="s">
        <v>162</v>
      </c>
      <c r="E275" s="174"/>
      <c r="F275" s="174"/>
      <c r="G275" s="173"/>
      <c r="H275" s="173"/>
      <c r="I275" s="173"/>
      <c r="J275" s="173"/>
      <c r="K275" s="173"/>
      <c r="L275" s="174" t="s">
        <v>548</v>
      </c>
      <c r="M275" s="174"/>
      <c r="N275" s="174"/>
      <c r="O275" s="174"/>
      <c r="P275" s="177">
        <v>1</v>
      </c>
      <c r="Q275" s="173"/>
      <c r="R275" s="174"/>
    </row>
    <row r="276" spans="1:18" ht="38.25">
      <c r="A276" s="218"/>
      <c r="B276" s="174"/>
      <c r="C276" s="174"/>
      <c r="D276" s="178" t="s">
        <v>163</v>
      </c>
      <c r="E276" s="174"/>
      <c r="F276" s="174"/>
      <c r="G276" s="173"/>
      <c r="H276" s="173"/>
      <c r="I276" s="173"/>
      <c r="J276" s="173"/>
      <c r="K276" s="173"/>
      <c r="L276" s="174" t="s">
        <v>548</v>
      </c>
      <c r="M276" s="174"/>
      <c r="N276" s="174"/>
      <c r="O276" s="174"/>
      <c r="P276" s="177">
        <v>5</v>
      </c>
      <c r="Q276" s="173" t="s">
        <v>313</v>
      </c>
      <c r="R276" s="174"/>
    </row>
    <row r="277" spans="1:18" ht="38.1" customHeight="1">
      <c r="A277" s="218"/>
      <c r="B277" s="174"/>
      <c r="C277" s="174"/>
      <c r="D277" s="178" t="s">
        <v>164</v>
      </c>
      <c r="E277" s="174"/>
      <c r="F277" s="174"/>
      <c r="G277" s="173"/>
      <c r="H277" s="173"/>
      <c r="I277" s="173"/>
      <c r="J277" s="173"/>
      <c r="K277" s="173"/>
      <c r="L277" s="174" t="s">
        <v>546</v>
      </c>
      <c r="M277" s="174">
        <v>40000</v>
      </c>
      <c r="N277" s="174">
        <f>M277/100000</f>
        <v>0.4</v>
      </c>
      <c r="O277" s="174">
        <v>2</v>
      </c>
      <c r="P277" s="177">
        <f>O277*N277</f>
        <v>0.8</v>
      </c>
      <c r="Q277" s="173" t="s">
        <v>935</v>
      </c>
      <c r="R277" s="174"/>
    </row>
    <row r="278" spans="1:18" ht="40.5" customHeight="1">
      <c r="A278" s="218"/>
      <c r="B278" s="174"/>
      <c r="C278" s="174"/>
      <c r="D278" s="178" t="s">
        <v>573</v>
      </c>
      <c r="E278" s="174"/>
      <c r="F278" s="174"/>
      <c r="G278" s="173"/>
      <c r="H278" s="173"/>
      <c r="I278" s="173"/>
      <c r="J278" s="173"/>
      <c r="K278" s="173"/>
      <c r="L278" s="174"/>
      <c r="M278" s="174">
        <v>5000</v>
      </c>
      <c r="N278" s="174">
        <v>0.05</v>
      </c>
      <c r="O278" s="174">
        <v>24</v>
      </c>
      <c r="P278" s="177">
        <f>N278*O278</f>
        <v>1.2000000000000002</v>
      </c>
      <c r="Q278" s="173" t="s">
        <v>936</v>
      </c>
      <c r="R278" s="174"/>
    </row>
    <row r="279" spans="1:18" ht="38.1" customHeight="1">
      <c r="A279" s="218"/>
      <c r="B279" s="174"/>
      <c r="C279" s="174"/>
      <c r="D279" s="178" t="s">
        <v>48</v>
      </c>
      <c r="E279" s="174"/>
      <c r="F279" s="174"/>
      <c r="G279" s="173"/>
      <c r="H279" s="173"/>
      <c r="I279" s="173"/>
      <c r="J279" s="173"/>
      <c r="K279" s="173"/>
      <c r="L279" s="174"/>
      <c r="M279" s="174"/>
      <c r="N279" s="174"/>
      <c r="O279" s="174"/>
      <c r="P279" s="177"/>
      <c r="Q279" s="173"/>
      <c r="R279" s="174"/>
    </row>
    <row r="280" spans="1:18" ht="38.1" customHeight="1">
      <c r="A280" s="218"/>
      <c r="B280" s="174"/>
      <c r="C280" s="174"/>
      <c r="D280" s="190" t="s">
        <v>49</v>
      </c>
      <c r="E280" s="174"/>
      <c r="F280" s="174"/>
      <c r="G280" s="173"/>
      <c r="H280" s="173"/>
      <c r="I280" s="173"/>
      <c r="J280" s="173"/>
      <c r="K280" s="173"/>
      <c r="L280" s="174"/>
      <c r="M280" s="174"/>
      <c r="N280" s="174"/>
      <c r="O280" s="174"/>
      <c r="P280" s="179">
        <f>SUM(P273:P279)</f>
        <v>13</v>
      </c>
      <c r="Q280" s="173"/>
      <c r="R280" s="174"/>
    </row>
    <row r="281" spans="1:18" ht="38.1" customHeight="1">
      <c r="A281" s="218"/>
      <c r="B281" s="174"/>
      <c r="C281" s="174"/>
      <c r="D281" s="189" t="s">
        <v>50</v>
      </c>
      <c r="E281" s="174"/>
      <c r="F281" s="174"/>
      <c r="G281" s="173"/>
      <c r="H281" s="173"/>
      <c r="I281" s="173"/>
      <c r="J281" s="173"/>
      <c r="K281" s="173"/>
      <c r="L281" s="174"/>
      <c r="M281" s="174"/>
      <c r="N281" s="174"/>
      <c r="O281" s="174"/>
      <c r="P281" s="177"/>
      <c r="Q281" s="173"/>
      <c r="R281" s="174"/>
    </row>
    <row r="282" spans="1:18" ht="39.75" customHeight="1">
      <c r="A282" s="218"/>
      <c r="B282" s="174"/>
      <c r="C282" s="174"/>
      <c r="D282" s="178" t="s">
        <v>207</v>
      </c>
      <c r="E282" s="174"/>
      <c r="F282" s="174"/>
      <c r="G282" s="173"/>
      <c r="H282" s="173"/>
      <c r="I282" s="173"/>
      <c r="J282" s="173"/>
      <c r="K282" s="173"/>
      <c r="L282" s="174" t="s">
        <v>548</v>
      </c>
      <c r="M282" s="174">
        <v>50000</v>
      </c>
      <c r="N282" s="174">
        <f>M282/100000</f>
        <v>0.5</v>
      </c>
      <c r="O282" s="174">
        <v>22</v>
      </c>
      <c r="P282" s="177">
        <f>N282*O282</f>
        <v>11</v>
      </c>
      <c r="Q282" s="158" t="s">
        <v>727</v>
      </c>
      <c r="R282" s="174"/>
    </row>
    <row r="283" spans="1:18" ht="38.1" customHeight="1">
      <c r="A283" s="218"/>
      <c r="B283" s="174"/>
      <c r="C283" s="174"/>
      <c r="D283" s="178" t="s">
        <v>161</v>
      </c>
      <c r="E283" s="174"/>
      <c r="F283" s="174"/>
      <c r="G283" s="173"/>
      <c r="H283" s="173"/>
      <c r="I283" s="173"/>
      <c r="J283" s="173"/>
      <c r="K283" s="173"/>
      <c r="L283" s="174" t="s">
        <v>548</v>
      </c>
      <c r="M283" s="174"/>
      <c r="N283" s="174"/>
      <c r="O283" s="174"/>
      <c r="P283" s="177"/>
      <c r="Q283" s="173"/>
      <c r="R283" s="174"/>
    </row>
    <row r="284" spans="1:18" ht="38.1" customHeight="1">
      <c r="A284" s="218"/>
      <c r="B284" s="174"/>
      <c r="C284" s="174"/>
      <c r="D284" s="178" t="s">
        <v>162</v>
      </c>
      <c r="E284" s="174"/>
      <c r="F284" s="174"/>
      <c r="G284" s="173"/>
      <c r="H284" s="173"/>
      <c r="I284" s="173"/>
      <c r="J284" s="173"/>
      <c r="K284" s="173"/>
      <c r="L284" s="174" t="s">
        <v>548</v>
      </c>
      <c r="M284" s="174"/>
      <c r="N284" s="174"/>
      <c r="O284" s="174"/>
      <c r="P284" s="177"/>
      <c r="Q284" s="173"/>
      <c r="R284" s="174"/>
    </row>
    <row r="285" spans="1:18" ht="38.1" customHeight="1">
      <c r="A285" s="218"/>
      <c r="B285" s="174"/>
      <c r="C285" s="174"/>
      <c r="D285" s="178" t="s">
        <v>165</v>
      </c>
      <c r="E285" s="174"/>
      <c r="F285" s="174"/>
      <c r="G285" s="173"/>
      <c r="H285" s="173"/>
      <c r="I285" s="173"/>
      <c r="J285" s="173"/>
      <c r="K285" s="173"/>
      <c r="L285" s="174" t="s">
        <v>548</v>
      </c>
      <c r="M285" s="174"/>
      <c r="N285" s="174"/>
      <c r="O285" s="174"/>
      <c r="P285" s="177"/>
      <c r="Q285" s="173"/>
      <c r="R285" s="174"/>
    </row>
    <row r="286" spans="1:18" ht="38.1" customHeight="1">
      <c r="A286" s="218"/>
      <c r="B286" s="174"/>
      <c r="C286" s="174"/>
      <c r="D286" s="178" t="s">
        <v>164</v>
      </c>
      <c r="E286" s="174"/>
      <c r="F286" s="174"/>
      <c r="G286" s="173"/>
      <c r="H286" s="173"/>
      <c r="I286" s="173"/>
      <c r="J286" s="173"/>
      <c r="K286" s="173"/>
      <c r="L286" s="174" t="s">
        <v>546</v>
      </c>
      <c r="M286" s="174">
        <v>36000</v>
      </c>
      <c r="N286" s="174">
        <f>M286/100000</f>
        <v>0.36</v>
      </c>
      <c r="O286" s="174">
        <v>22</v>
      </c>
      <c r="P286" s="177">
        <f>N286*O286</f>
        <v>7.92</v>
      </c>
      <c r="Q286" s="173">
        <f>P286/22</f>
        <v>0.36</v>
      </c>
      <c r="R286" s="174"/>
    </row>
    <row r="287" spans="1:18" ht="38.1" customHeight="1">
      <c r="A287" s="218"/>
      <c r="B287" s="174"/>
      <c r="C287" s="174"/>
      <c r="D287" s="178" t="s">
        <v>48</v>
      </c>
      <c r="E287" s="174"/>
      <c r="F287" s="174"/>
      <c r="G287" s="173"/>
      <c r="H287" s="173"/>
      <c r="I287" s="173"/>
      <c r="J287" s="173"/>
      <c r="K287" s="173"/>
      <c r="L287" s="174"/>
      <c r="M287" s="174"/>
      <c r="N287" s="174"/>
      <c r="O287" s="174"/>
      <c r="P287" s="177"/>
      <c r="Q287" s="173"/>
      <c r="R287" s="174"/>
    </row>
    <row r="288" spans="1:18" ht="38.1" customHeight="1">
      <c r="A288" s="218"/>
      <c r="B288" s="174"/>
      <c r="C288" s="174"/>
      <c r="D288" s="190" t="s">
        <v>65</v>
      </c>
      <c r="E288" s="174"/>
      <c r="F288" s="174"/>
      <c r="G288" s="173"/>
      <c r="H288" s="173"/>
      <c r="I288" s="173"/>
      <c r="J288" s="173"/>
      <c r="K288" s="173"/>
      <c r="L288" s="174"/>
      <c r="M288" s="174"/>
      <c r="N288" s="174"/>
      <c r="O288" s="174"/>
      <c r="P288" s="179">
        <f>SUM(P282:P287)</f>
        <v>18.920000000000002</v>
      </c>
      <c r="Q288" s="173"/>
      <c r="R288" s="174"/>
    </row>
    <row r="289" spans="1:18" s="256" customFormat="1" ht="38.1" customHeight="1">
      <c r="A289" s="246"/>
      <c r="B289" s="253" t="s">
        <v>332</v>
      </c>
      <c r="C289" s="253" t="s">
        <v>136</v>
      </c>
      <c r="D289" s="254" t="s">
        <v>209</v>
      </c>
      <c r="E289" s="253" t="s">
        <v>15</v>
      </c>
      <c r="F289" s="253" t="s">
        <v>722</v>
      </c>
      <c r="G289" s="255"/>
      <c r="H289" s="255"/>
      <c r="I289" s="255"/>
      <c r="J289" s="255"/>
      <c r="K289" s="255"/>
      <c r="L289" s="253"/>
      <c r="M289" s="253"/>
      <c r="N289" s="253"/>
      <c r="O289" s="253"/>
      <c r="P289" s="250">
        <f>SUM(P291:P309)</f>
        <v>87.6</v>
      </c>
      <c r="Q289" s="255"/>
      <c r="R289" s="253"/>
    </row>
    <row r="290" spans="1:18" ht="38.1" customHeight="1">
      <c r="A290" s="218"/>
      <c r="B290" s="174"/>
      <c r="C290" s="174"/>
      <c r="D290" s="178" t="s">
        <v>166</v>
      </c>
      <c r="E290" s="174"/>
      <c r="F290" s="174"/>
      <c r="G290" s="173"/>
      <c r="H290" s="173"/>
      <c r="I290" s="173"/>
      <c r="J290" s="173"/>
      <c r="K290" s="173"/>
      <c r="L290" s="174"/>
      <c r="M290" s="174"/>
      <c r="N290" s="174"/>
      <c r="O290" s="174"/>
      <c r="P290" s="177"/>
      <c r="Q290" s="173"/>
      <c r="R290" s="174"/>
    </row>
    <row r="291" spans="1:18" ht="38.1" customHeight="1">
      <c r="A291" s="218"/>
      <c r="B291" s="174"/>
      <c r="C291" s="174"/>
      <c r="D291" s="178" t="s">
        <v>167</v>
      </c>
      <c r="E291" s="193"/>
      <c r="F291" s="193"/>
      <c r="G291" s="173"/>
      <c r="H291" s="173"/>
      <c r="I291" s="173"/>
      <c r="J291" s="173"/>
      <c r="K291" s="173"/>
      <c r="L291" s="193">
        <v>300000</v>
      </c>
      <c r="M291" s="193">
        <f>L291/100000</f>
        <v>3</v>
      </c>
      <c r="N291" s="193">
        <v>1</v>
      </c>
      <c r="O291" s="193">
        <f>M291*N291</f>
        <v>3</v>
      </c>
      <c r="P291" s="177">
        <f>N291*O291</f>
        <v>3</v>
      </c>
      <c r="Q291" s="173"/>
      <c r="R291" s="174"/>
    </row>
    <row r="292" spans="1:18" ht="38.1" customHeight="1">
      <c r="A292" s="218"/>
      <c r="B292" s="174"/>
      <c r="C292" s="174"/>
      <c r="D292" s="178" t="s">
        <v>168</v>
      </c>
      <c r="E292" s="193"/>
      <c r="F292" s="193"/>
      <c r="G292" s="173"/>
      <c r="H292" s="173"/>
      <c r="I292" s="173"/>
      <c r="J292" s="173"/>
      <c r="K292" s="173"/>
      <c r="L292" s="193"/>
      <c r="M292" s="193"/>
      <c r="N292" s="193"/>
      <c r="O292" s="193"/>
      <c r="P292" s="177"/>
      <c r="Q292" s="173"/>
      <c r="R292" s="174"/>
    </row>
    <row r="293" spans="1:18" ht="38.1" customHeight="1">
      <c r="A293" s="218"/>
      <c r="B293" s="174"/>
      <c r="C293" s="174"/>
      <c r="D293" s="178" t="s">
        <v>169</v>
      </c>
      <c r="E293" s="193"/>
      <c r="F293" s="193"/>
      <c r="G293" s="173"/>
      <c r="H293" s="173"/>
      <c r="I293" s="173"/>
      <c r="J293" s="173"/>
      <c r="K293" s="173"/>
      <c r="L293" s="193"/>
      <c r="M293" s="193"/>
      <c r="N293" s="193"/>
      <c r="O293" s="193"/>
      <c r="P293" s="177"/>
      <c r="Q293" s="173"/>
      <c r="R293" s="174"/>
    </row>
    <row r="294" spans="1:18" ht="38.1" customHeight="1">
      <c r="A294" s="218"/>
      <c r="B294" s="174"/>
      <c r="C294" s="174"/>
      <c r="D294" s="178" t="s">
        <v>170</v>
      </c>
      <c r="E294" s="242"/>
      <c r="F294" s="181"/>
      <c r="G294" s="181"/>
      <c r="H294" s="181"/>
      <c r="I294" s="181"/>
      <c r="J294" s="181"/>
      <c r="K294" s="181"/>
      <c r="L294" s="181"/>
      <c r="M294" s="181"/>
      <c r="N294" s="181"/>
      <c r="O294" s="181"/>
      <c r="P294" s="243"/>
      <c r="Q294" s="173"/>
      <c r="R294" s="174"/>
    </row>
    <row r="295" spans="1:18" ht="38.1" customHeight="1">
      <c r="A295" s="218"/>
      <c r="B295" s="174"/>
      <c r="C295" s="174"/>
      <c r="D295" s="178" t="s">
        <v>172</v>
      </c>
      <c r="E295" s="193"/>
      <c r="F295" s="193"/>
      <c r="G295" s="173"/>
      <c r="H295" s="173"/>
      <c r="I295" s="173"/>
      <c r="J295" s="173"/>
      <c r="K295" s="173"/>
      <c r="L295" s="193">
        <v>45000</v>
      </c>
      <c r="M295" s="193">
        <v>0.45</v>
      </c>
      <c r="N295" s="193">
        <v>134</v>
      </c>
      <c r="O295" s="193">
        <v>60.3</v>
      </c>
      <c r="P295" s="177">
        <f>M295*N295</f>
        <v>60.300000000000004</v>
      </c>
      <c r="Q295" s="173"/>
      <c r="R295" s="174"/>
    </row>
    <row r="296" spans="1:18" ht="38.1" customHeight="1">
      <c r="A296" s="218"/>
      <c r="B296" s="174"/>
      <c r="C296" s="174"/>
      <c r="D296" s="178" t="s">
        <v>171</v>
      </c>
      <c r="E296" s="215"/>
      <c r="F296" s="212"/>
      <c r="G296" s="210"/>
      <c r="H296" s="210"/>
      <c r="I296" s="210"/>
      <c r="J296" s="210"/>
      <c r="K296" s="210"/>
      <c r="L296" s="193"/>
      <c r="M296" s="212"/>
      <c r="N296" s="212"/>
      <c r="O296" s="212"/>
      <c r="P296" s="211"/>
      <c r="Q296" s="173"/>
      <c r="R296" s="174"/>
    </row>
    <row r="297" spans="1:18" ht="38.1" customHeight="1">
      <c r="A297" s="218"/>
      <c r="B297" s="174"/>
      <c r="C297" s="174"/>
      <c r="D297" s="178" t="s">
        <v>173</v>
      </c>
      <c r="E297" s="244"/>
      <c r="F297" s="210"/>
      <c r="G297" s="210"/>
      <c r="H297" s="210"/>
      <c r="I297" s="210"/>
      <c r="J297" s="210"/>
      <c r="K297" s="210"/>
      <c r="L297" s="210"/>
      <c r="M297" s="210"/>
      <c r="N297" s="210"/>
      <c r="O297" s="210"/>
      <c r="P297" s="245"/>
      <c r="Q297" s="173"/>
      <c r="R297" s="174"/>
    </row>
    <row r="298" spans="1:18" ht="38.1" customHeight="1">
      <c r="A298" s="218"/>
      <c r="B298" s="174"/>
      <c r="C298" s="174"/>
      <c r="D298" s="178" t="s">
        <v>172</v>
      </c>
      <c r="E298" s="193"/>
      <c r="F298" s="193"/>
      <c r="G298" s="173"/>
      <c r="H298" s="173"/>
      <c r="I298" s="173"/>
      <c r="J298" s="173"/>
      <c r="K298" s="173"/>
      <c r="L298" s="193">
        <v>30000</v>
      </c>
      <c r="M298" s="193">
        <v>0.3</v>
      </c>
      <c r="N298" s="193">
        <v>59</v>
      </c>
      <c r="O298" s="193">
        <v>17.7</v>
      </c>
      <c r="P298" s="177">
        <f>M298*N298</f>
        <v>17.7</v>
      </c>
      <c r="Q298" s="173"/>
      <c r="R298" s="174"/>
    </row>
    <row r="299" spans="1:18" ht="38.1" customHeight="1">
      <c r="A299" s="218"/>
      <c r="B299" s="174"/>
      <c r="C299" s="174"/>
      <c r="D299" s="178" t="s">
        <v>171</v>
      </c>
      <c r="E299" s="208"/>
      <c r="F299" s="209"/>
      <c r="G299" s="181"/>
      <c r="H299" s="181"/>
      <c r="I299" s="181"/>
      <c r="J299" s="181"/>
      <c r="K299" s="181"/>
      <c r="L299" s="193"/>
      <c r="M299" s="209"/>
      <c r="N299" s="209"/>
      <c r="O299" s="209"/>
      <c r="P299" s="213"/>
      <c r="Q299" s="173"/>
      <c r="R299" s="174"/>
    </row>
    <row r="300" spans="1:18" ht="38.1" customHeight="1">
      <c r="A300" s="218"/>
      <c r="B300" s="174"/>
      <c r="C300" s="174"/>
      <c r="D300" s="178" t="s">
        <v>174</v>
      </c>
      <c r="E300" s="242"/>
      <c r="F300" s="181"/>
      <c r="G300" s="181"/>
      <c r="H300" s="181"/>
      <c r="I300" s="181"/>
      <c r="J300" s="181"/>
      <c r="K300" s="181"/>
      <c r="L300" s="181"/>
      <c r="M300" s="181"/>
      <c r="N300" s="181"/>
      <c r="O300" s="181"/>
      <c r="P300" s="243"/>
      <c r="Q300" s="173"/>
      <c r="R300" s="174"/>
    </row>
    <row r="301" spans="1:18" ht="38.1" customHeight="1">
      <c r="A301" s="218"/>
      <c r="B301" s="174"/>
      <c r="C301" s="174"/>
      <c r="D301" s="178" t="s">
        <v>172</v>
      </c>
      <c r="E301" s="193"/>
      <c r="F301" s="193"/>
      <c r="G301" s="173"/>
      <c r="H301" s="173"/>
      <c r="I301" s="173"/>
      <c r="J301" s="173"/>
      <c r="K301" s="173"/>
      <c r="L301" s="193"/>
      <c r="M301" s="193"/>
      <c r="N301" s="193"/>
      <c r="O301" s="193"/>
      <c r="P301" s="177"/>
      <c r="Q301" s="173"/>
      <c r="R301" s="174"/>
    </row>
    <row r="302" spans="1:18" ht="38.1" customHeight="1">
      <c r="A302" s="218"/>
      <c r="B302" s="174"/>
      <c r="C302" s="174"/>
      <c r="D302" s="178" t="s">
        <v>171</v>
      </c>
      <c r="E302" s="208"/>
      <c r="F302" s="209"/>
      <c r="G302" s="181"/>
      <c r="H302" s="181"/>
      <c r="I302" s="181"/>
      <c r="J302" s="181"/>
      <c r="K302" s="181"/>
      <c r="L302" s="193"/>
      <c r="M302" s="209"/>
      <c r="N302" s="209"/>
      <c r="O302" s="209"/>
      <c r="P302" s="213"/>
      <c r="Q302" s="173"/>
      <c r="R302" s="174"/>
    </row>
    <row r="303" spans="1:18" ht="38.1" customHeight="1">
      <c r="A303" s="218"/>
      <c r="B303" s="174"/>
      <c r="C303" s="174"/>
      <c r="D303" s="178" t="s">
        <v>175</v>
      </c>
      <c r="E303" s="242"/>
      <c r="F303" s="181"/>
      <c r="G303" s="181"/>
      <c r="H303" s="181"/>
      <c r="I303" s="181"/>
      <c r="J303" s="181"/>
      <c r="K303" s="181"/>
      <c r="L303" s="181"/>
      <c r="M303" s="181"/>
      <c r="N303" s="181"/>
      <c r="O303" s="181"/>
      <c r="P303" s="243"/>
      <c r="Q303" s="173"/>
      <c r="R303" s="174"/>
    </row>
    <row r="304" spans="1:18" ht="38.1" customHeight="1">
      <c r="A304" s="218"/>
      <c r="B304" s="174"/>
      <c r="C304" s="174"/>
      <c r="D304" s="178" t="s">
        <v>172</v>
      </c>
      <c r="E304" s="193"/>
      <c r="F304" s="193"/>
      <c r="G304" s="173"/>
      <c r="H304" s="173"/>
      <c r="I304" s="173"/>
      <c r="J304" s="173"/>
      <c r="K304" s="173"/>
      <c r="L304" s="193">
        <v>30000</v>
      </c>
      <c r="M304" s="193">
        <v>0.3</v>
      </c>
      <c r="N304" s="193">
        <v>22</v>
      </c>
      <c r="O304" s="193">
        <v>6.6</v>
      </c>
      <c r="P304" s="177">
        <f>M304*N304</f>
        <v>6.6</v>
      </c>
      <c r="Q304" s="173"/>
      <c r="R304" s="174"/>
    </row>
    <row r="305" spans="1:18" ht="38.1" customHeight="1">
      <c r="A305" s="218"/>
      <c r="B305" s="174"/>
      <c r="C305" s="174"/>
      <c r="D305" s="178" t="s">
        <v>171</v>
      </c>
      <c r="E305" s="193"/>
      <c r="F305" s="193"/>
      <c r="G305" s="173"/>
      <c r="H305" s="173"/>
      <c r="I305" s="173"/>
      <c r="J305" s="173"/>
      <c r="K305" s="173"/>
      <c r="L305" s="193"/>
      <c r="M305" s="193"/>
      <c r="N305" s="193"/>
      <c r="O305" s="193"/>
      <c r="P305" s="177"/>
      <c r="Q305" s="173"/>
      <c r="R305" s="174"/>
    </row>
    <row r="306" spans="1:18" ht="38.1" customHeight="1">
      <c r="A306" s="218"/>
      <c r="B306" s="174"/>
      <c r="C306" s="174"/>
      <c r="D306" s="178" t="s">
        <v>208</v>
      </c>
      <c r="E306" s="242"/>
      <c r="F306" s="181"/>
      <c r="G306" s="181"/>
      <c r="H306" s="181"/>
      <c r="I306" s="181"/>
      <c r="J306" s="181"/>
      <c r="K306" s="181"/>
      <c r="L306" s="181"/>
      <c r="M306" s="181"/>
      <c r="N306" s="181"/>
      <c r="O306" s="181"/>
      <c r="P306" s="243"/>
      <c r="Q306" s="173"/>
      <c r="R306" s="174"/>
    </row>
    <row r="307" spans="1:18" ht="38.1" customHeight="1">
      <c r="A307" s="218"/>
      <c r="B307" s="174"/>
      <c r="C307" s="174"/>
      <c r="D307" s="178" t="s">
        <v>172</v>
      </c>
      <c r="E307" s="193"/>
      <c r="F307" s="193"/>
      <c r="G307" s="173"/>
      <c r="H307" s="173"/>
      <c r="I307" s="173"/>
      <c r="J307" s="173"/>
      <c r="K307" s="173"/>
      <c r="L307" s="193"/>
      <c r="M307" s="193"/>
      <c r="N307" s="193"/>
      <c r="O307" s="193"/>
      <c r="P307" s="177"/>
      <c r="Q307" s="173"/>
      <c r="R307" s="174"/>
    </row>
    <row r="308" spans="1:18" ht="38.1" customHeight="1">
      <c r="A308" s="218"/>
      <c r="B308" s="174"/>
      <c r="C308" s="174"/>
      <c r="D308" s="178" t="s">
        <v>171</v>
      </c>
      <c r="E308" s="193"/>
      <c r="F308" s="193"/>
      <c r="G308" s="173"/>
      <c r="H308" s="173"/>
      <c r="I308" s="173"/>
      <c r="J308" s="173"/>
      <c r="K308" s="173"/>
      <c r="L308" s="193"/>
      <c r="M308" s="193"/>
      <c r="N308" s="193"/>
      <c r="O308" s="193"/>
      <c r="P308" s="177"/>
      <c r="Q308" s="173"/>
      <c r="R308" s="174"/>
    </row>
    <row r="309" spans="1:18" ht="38.1" customHeight="1">
      <c r="A309" s="218"/>
      <c r="B309" s="174"/>
      <c r="C309" s="174"/>
      <c r="D309" s="178" t="s">
        <v>180</v>
      </c>
      <c r="E309" s="193"/>
      <c r="F309" s="193"/>
      <c r="G309" s="173"/>
      <c r="H309" s="173"/>
      <c r="I309" s="173"/>
      <c r="J309" s="173"/>
      <c r="K309" s="173"/>
      <c r="L309" s="193"/>
      <c r="M309" s="193"/>
      <c r="N309" s="193"/>
      <c r="O309" s="193"/>
      <c r="P309" s="177"/>
      <c r="Q309" s="173"/>
      <c r="R309" s="174"/>
    </row>
    <row r="310" spans="1:18" s="251" customFormat="1" ht="38.1" customHeight="1">
      <c r="A310" s="252"/>
      <c r="B310" s="247" t="s">
        <v>333</v>
      </c>
      <c r="C310" s="247" t="s">
        <v>137</v>
      </c>
      <c r="D310" s="248" t="s">
        <v>138</v>
      </c>
      <c r="E310" s="247" t="s">
        <v>15</v>
      </c>
      <c r="F310" s="247" t="s">
        <v>722</v>
      </c>
      <c r="G310" s="249"/>
      <c r="H310" s="249"/>
      <c r="I310" s="249"/>
      <c r="J310" s="249"/>
      <c r="K310" s="249"/>
      <c r="L310" s="247"/>
      <c r="M310" s="247"/>
      <c r="N310" s="247"/>
      <c r="O310" s="247"/>
      <c r="P310" s="250">
        <f>P311+P312+P313+P315+P316+P317</f>
        <v>7.8</v>
      </c>
      <c r="Q310" s="249"/>
      <c r="R310" s="247"/>
    </row>
    <row r="311" spans="1:18" ht="38.1" customHeight="1">
      <c r="A311" s="218"/>
      <c r="B311" s="174"/>
      <c r="C311" s="174"/>
      <c r="D311" s="178" t="s">
        <v>166</v>
      </c>
      <c r="E311" s="193"/>
      <c r="F311" s="193"/>
      <c r="G311" s="193"/>
      <c r="H311" s="193"/>
      <c r="I311" s="193"/>
      <c r="J311" s="193"/>
      <c r="K311" s="193"/>
      <c r="L311" s="193"/>
      <c r="M311" s="193">
        <v>390000</v>
      </c>
      <c r="N311" s="193">
        <v>3.9</v>
      </c>
      <c r="O311" s="193">
        <v>2</v>
      </c>
      <c r="P311" s="193">
        <v>7.8</v>
      </c>
      <c r="Q311" s="173"/>
      <c r="R311" s="174"/>
    </row>
    <row r="312" spans="1:18" ht="38.1" customHeight="1">
      <c r="A312" s="218"/>
      <c r="B312" s="174"/>
      <c r="C312" s="174"/>
      <c r="D312" s="178" t="s">
        <v>167</v>
      </c>
      <c r="E312" s="193"/>
      <c r="F312" s="193"/>
      <c r="G312" s="193"/>
      <c r="H312" s="193"/>
      <c r="I312" s="193"/>
      <c r="J312" s="193"/>
      <c r="K312" s="193"/>
      <c r="L312" s="193"/>
      <c r="M312" s="193"/>
      <c r="N312" s="193"/>
      <c r="O312" s="193"/>
      <c r="P312" s="193">
        <f>N312*O312</f>
        <v>0</v>
      </c>
      <c r="Q312" s="173"/>
      <c r="R312" s="174"/>
    </row>
    <row r="313" spans="1:18" ht="38.1" customHeight="1">
      <c r="A313" s="218"/>
      <c r="B313" s="174"/>
      <c r="C313" s="174"/>
      <c r="D313" s="178" t="s">
        <v>176</v>
      </c>
      <c r="E313" s="193"/>
      <c r="F313" s="193"/>
      <c r="G313" s="193"/>
      <c r="H313" s="193"/>
      <c r="I313" s="193"/>
      <c r="J313" s="193"/>
      <c r="K313" s="193"/>
      <c r="L313" s="193"/>
      <c r="M313" s="193"/>
      <c r="N313" s="193"/>
      <c r="O313" s="193"/>
      <c r="P313" s="193"/>
      <c r="Q313" s="173"/>
      <c r="R313" s="174"/>
    </row>
    <row r="314" spans="1:18" ht="38.1" customHeight="1">
      <c r="A314" s="218"/>
      <c r="B314" s="174"/>
      <c r="C314" s="174"/>
      <c r="D314" s="178" t="s">
        <v>177</v>
      </c>
      <c r="E314" s="193"/>
      <c r="F314" s="193"/>
      <c r="G314" s="193"/>
      <c r="H314" s="193"/>
      <c r="I314" s="193"/>
      <c r="J314" s="193"/>
      <c r="K314" s="193"/>
      <c r="L314" s="193"/>
      <c r="M314" s="193"/>
      <c r="N314" s="193"/>
      <c r="O314" s="193"/>
      <c r="P314" s="193"/>
      <c r="Q314" s="173"/>
      <c r="R314" s="174"/>
    </row>
    <row r="315" spans="1:18" ht="38.1" customHeight="1">
      <c r="A315" s="218"/>
      <c r="B315" s="174"/>
      <c r="C315" s="174"/>
      <c r="D315" s="178" t="s">
        <v>172</v>
      </c>
      <c r="E315" s="193"/>
      <c r="F315" s="193"/>
      <c r="G315" s="173"/>
      <c r="H315" s="173"/>
      <c r="I315" s="173"/>
      <c r="J315" s="173"/>
      <c r="K315" s="173"/>
      <c r="L315" s="193"/>
      <c r="M315" s="193"/>
      <c r="N315" s="177"/>
      <c r="O315" s="193"/>
      <c r="P315" s="177"/>
      <c r="Q315" s="173"/>
      <c r="R315" s="174"/>
    </row>
    <row r="316" spans="1:18" ht="38.1" customHeight="1">
      <c r="A316" s="218"/>
      <c r="B316" s="174"/>
      <c r="C316" s="174"/>
      <c r="D316" s="178" t="s">
        <v>171</v>
      </c>
      <c r="E316" s="193"/>
      <c r="F316" s="193"/>
      <c r="G316" s="173"/>
      <c r="H316" s="173"/>
      <c r="I316" s="173"/>
      <c r="J316" s="173"/>
      <c r="K316" s="173"/>
      <c r="L316" s="193"/>
      <c r="M316" s="193"/>
      <c r="N316" s="193"/>
      <c r="O316" s="193"/>
      <c r="P316" s="177"/>
      <c r="R316" s="174"/>
    </row>
    <row r="317" spans="1:18" ht="38.1" customHeight="1">
      <c r="A317" s="218"/>
      <c r="B317" s="174"/>
      <c r="C317" s="174"/>
      <c r="D317" s="178" t="s">
        <v>180</v>
      </c>
      <c r="E317" s="193"/>
      <c r="F317" s="193"/>
      <c r="G317" s="173"/>
      <c r="H317" s="173"/>
      <c r="I317" s="173"/>
      <c r="J317" s="173"/>
      <c r="K317" s="173"/>
      <c r="L317" s="193"/>
      <c r="M317" s="193"/>
      <c r="N317" s="177"/>
      <c r="O317" s="193"/>
      <c r="P317" s="177"/>
      <c r="Q317" s="173"/>
      <c r="R317" s="174"/>
    </row>
    <row r="318" spans="1:18" ht="38.1" customHeight="1">
      <c r="A318" s="218"/>
      <c r="B318" s="174" t="s">
        <v>395</v>
      </c>
      <c r="C318" s="174" t="s">
        <v>105</v>
      </c>
      <c r="D318" s="178" t="s">
        <v>178</v>
      </c>
      <c r="E318" s="193" t="s">
        <v>87</v>
      </c>
      <c r="F318" s="193" t="s">
        <v>722</v>
      </c>
      <c r="G318" s="173"/>
      <c r="H318" s="173"/>
      <c r="I318" s="173"/>
      <c r="J318" s="173"/>
      <c r="K318" s="173"/>
      <c r="L318" s="193"/>
      <c r="M318" s="193"/>
      <c r="N318" s="193"/>
      <c r="O318" s="193"/>
      <c r="P318" s="177">
        <f>P319+P320</f>
        <v>0</v>
      </c>
      <c r="Q318" s="173"/>
      <c r="R318" s="174"/>
    </row>
    <row r="319" spans="1:18" ht="38.1" customHeight="1">
      <c r="A319" s="218"/>
      <c r="B319" s="174"/>
      <c r="C319" s="174"/>
      <c r="D319" s="178" t="s">
        <v>179</v>
      </c>
      <c r="E319" s="193"/>
      <c r="F319" s="193"/>
      <c r="G319" s="178"/>
      <c r="H319" s="178"/>
      <c r="I319" s="178"/>
      <c r="J319" s="178"/>
      <c r="K319" s="178"/>
      <c r="L319" s="193" t="s">
        <v>574</v>
      </c>
      <c r="M319" s="193"/>
      <c r="N319" s="193"/>
      <c r="O319" s="193"/>
      <c r="P319" s="177"/>
      <c r="Q319" s="173"/>
      <c r="R319" s="174"/>
    </row>
    <row r="320" spans="1:18" ht="38.1" customHeight="1">
      <c r="A320" s="218"/>
      <c r="B320" s="174"/>
      <c r="C320" s="174"/>
      <c r="D320" s="178" t="s">
        <v>180</v>
      </c>
      <c r="E320" s="193"/>
      <c r="F320" s="193"/>
      <c r="G320" s="178"/>
      <c r="H320" s="178"/>
      <c r="I320" s="178"/>
      <c r="J320" s="178"/>
      <c r="K320" s="178"/>
      <c r="L320" s="193"/>
      <c r="M320" s="193"/>
      <c r="N320" s="193"/>
      <c r="O320" s="193"/>
      <c r="P320" s="177"/>
      <c r="Q320" s="173"/>
      <c r="R320" s="174"/>
    </row>
    <row r="321" spans="1:18" s="256" customFormat="1" ht="38.1" customHeight="1">
      <c r="A321" s="246"/>
      <c r="B321" s="253" t="s">
        <v>334</v>
      </c>
      <c r="C321" s="253" t="s">
        <v>83</v>
      </c>
      <c r="D321" s="254" t="s">
        <v>181</v>
      </c>
      <c r="E321" s="253" t="s">
        <v>15</v>
      </c>
      <c r="F321" s="253" t="s">
        <v>722</v>
      </c>
      <c r="G321" s="255"/>
      <c r="H321" s="255"/>
      <c r="I321" s="255"/>
      <c r="J321" s="255"/>
      <c r="K321" s="255"/>
      <c r="L321" s="253"/>
      <c r="M321" s="253"/>
      <c r="N321" s="253"/>
      <c r="O321" s="253"/>
      <c r="P321" s="250">
        <f>P331+P342</f>
        <v>71.36</v>
      </c>
      <c r="Q321" s="255"/>
      <c r="R321" s="253"/>
    </row>
    <row r="322" spans="1:18" ht="38.1" customHeight="1">
      <c r="A322" s="218"/>
      <c r="B322" s="174"/>
      <c r="C322" s="174"/>
      <c r="D322" s="189" t="s">
        <v>39</v>
      </c>
      <c r="E322" s="193"/>
      <c r="F322" s="193"/>
      <c r="G322" s="173"/>
      <c r="H322" s="173"/>
      <c r="I322" s="173"/>
      <c r="J322" s="173"/>
      <c r="K322" s="173"/>
      <c r="L322" s="193"/>
      <c r="M322" s="163"/>
      <c r="N322" s="163"/>
      <c r="O322" s="163"/>
      <c r="P322" s="192"/>
      <c r="Q322" s="173"/>
      <c r="R322" s="174"/>
    </row>
    <row r="323" spans="1:18" ht="38.1" customHeight="1">
      <c r="A323" s="218"/>
      <c r="B323" s="174"/>
      <c r="C323" s="174"/>
      <c r="D323" s="178" t="s">
        <v>182</v>
      </c>
      <c r="E323" s="193"/>
      <c r="F323" s="193"/>
      <c r="G323" s="173"/>
      <c r="H323" s="173"/>
      <c r="I323" s="173"/>
      <c r="J323" s="173"/>
      <c r="K323" s="173"/>
      <c r="L323" s="193"/>
      <c r="M323" s="193">
        <v>1000000</v>
      </c>
      <c r="N323" s="193">
        <f>M323/100000</f>
        <v>10</v>
      </c>
      <c r="O323" s="193">
        <v>1</v>
      </c>
      <c r="P323" s="193">
        <f t="shared" ref="P323" si="9">N323*O323</f>
        <v>10</v>
      </c>
      <c r="Q323" s="173"/>
      <c r="R323" s="174"/>
    </row>
    <row r="324" spans="1:18" ht="38.1" customHeight="1">
      <c r="A324" s="218"/>
      <c r="B324" s="174"/>
      <c r="C324" s="174"/>
      <c r="D324" s="178" t="s">
        <v>183</v>
      </c>
      <c r="E324" s="193"/>
      <c r="F324" s="193"/>
      <c r="G324" s="173"/>
      <c r="H324" s="173"/>
      <c r="I324" s="173"/>
      <c r="J324" s="173"/>
      <c r="K324" s="173"/>
      <c r="L324" s="193"/>
      <c r="M324" s="193"/>
      <c r="N324" s="193"/>
      <c r="O324" s="193"/>
      <c r="P324" s="177"/>
      <c r="Q324" s="173"/>
      <c r="R324" s="174"/>
    </row>
    <row r="325" spans="1:18" ht="38.1" customHeight="1">
      <c r="A325" s="218"/>
      <c r="B325" s="174"/>
      <c r="C325" s="174"/>
      <c r="D325" s="178" t="s">
        <v>29</v>
      </c>
      <c r="E325" s="193"/>
      <c r="F325" s="193"/>
      <c r="G325" s="173"/>
      <c r="H325" s="173"/>
      <c r="I325" s="173"/>
      <c r="J325" s="173"/>
      <c r="K325" s="173"/>
      <c r="L325" s="193"/>
      <c r="M325" s="193"/>
      <c r="N325" s="193"/>
      <c r="O325" s="193"/>
      <c r="P325" s="177"/>
      <c r="Q325" s="173"/>
      <c r="R325" s="174"/>
    </row>
    <row r="326" spans="1:18" ht="38.1" customHeight="1">
      <c r="A326" s="218"/>
      <c r="B326" s="174"/>
      <c r="C326" s="174"/>
      <c r="D326" s="178" t="s">
        <v>28</v>
      </c>
      <c r="E326" s="193"/>
      <c r="F326" s="193"/>
      <c r="G326" s="173"/>
      <c r="H326" s="173"/>
      <c r="I326" s="173"/>
      <c r="J326" s="173"/>
      <c r="K326" s="173"/>
      <c r="L326" s="193"/>
      <c r="M326" s="193"/>
      <c r="N326" s="193"/>
      <c r="O326" s="193"/>
      <c r="P326" s="177"/>
      <c r="Q326" s="173"/>
      <c r="R326" s="174"/>
    </row>
    <row r="327" spans="1:18" ht="38.1" customHeight="1">
      <c r="A327" s="218"/>
      <c r="B327" s="271"/>
      <c r="C327" s="271"/>
      <c r="D327" s="178" t="s">
        <v>750</v>
      </c>
      <c r="E327" s="271"/>
      <c r="F327" s="271"/>
      <c r="G327" s="173"/>
      <c r="H327" s="173"/>
      <c r="I327" s="173"/>
      <c r="J327" s="173"/>
      <c r="K327" s="173"/>
      <c r="L327" s="271">
        <v>11000</v>
      </c>
      <c r="M327" s="271">
        <f>L327*12</f>
        <v>132000</v>
      </c>
      <c r="N327" s="271">
        <f>M327/100000</f>
        <v>1.32</v>
      </c>
      <c r="O327" s="271">
        <v>2</v>
      </c>
      <c r="P327" s="177">
        <f>N327*O327</f>
        <v>2.64</v>
      </c>
      <c r="Q327" s="173"/>
      <c r="R327" s="271"/>
    </row>
    <row r="328" spans="1:18" ht="38.1" customHeight="1">
      <c r="A328" s="218"/>
      <c r="B328" s="174"/>
      <c r="C328" s="174"/>
      <c r="D328" s="178" t="s">
        <v>184</v>
      </c>
      <c r="E328" s="193"/>
      <c r="F328" s="193"/>
      <c r="G328" s="173"/>
      <c r="H328" s="173"/>
      <c r="I328" s="173"/>
      <c r="J328" s="173"/>
      <c r="K328" s="173"/>
      <c r="L328" s="193"/>
      <c r="M328" s="193"/>
      <c r="N328" s="193"/>
      <c r="O328" s="193"/>
      <c r="P328" s="177"/>
      <c r="Q328" s="173"/>
      <c r="R328" s="174"/>
    </row>
    <row r="329" spans="1:18" ht="38.1" customHeight="1">
      <c r="A329" s="218"/>
      <c r="B329" s="174"/>
      <c r="C329" s="174"/>
      <c r="D329" s="178" t="s">
        <v>311</v>
      </c>
      <c r="E329" s="193"/>
      <c r="F329" s="193"/>
      <c r="G329" s="173"/>
      <c r="H329" s="173"/>
      <c r="I329" s="173"/>
      <c r="J329" s="173"/>
      <c r="K329" s="173"/>
      <c r="L329" s="193">
        <v>10000</v>
      </c>
      <c r="M329" s="193">
        <f>L329*12</f>
        <v>120000</v>
      </c>
      <c r="N329" s="193">
        <f>M329/100000</f>
        <v>1.2</v>
      </c>
      <c r="O329" s="193">
        <v>1</v>
      </c>
      <c r="P329" s="177">
        <f>N329*O329</f>
        <v>1.2</v>
      </c>
      <c r="Q329" s="173"/>
      <c r="R329" s="174"/>
    </row>
    <row r="330" spans="1:18" ht="38.1" customHeight="1">
      <c r="A330" s="218"/>
      <c r="B330" s="174"/>
      <c r="C330" s="174"/>
      <c r="D330" s="178" t="s">
        <v>312</v>
      </c>
      <c r="E330" s="193"/>
      <c r="F330" s="193"/>
      <c r="G330" s="173"/>
      <c r="H330" s="173"/>
      <c r="I330" s="173"/>
      <c r="J330" s="173"/>
      <c r="K330" s="173"/>
      <c r="L330" s="193">
        <v>8000</v>
      </c>
      <c r="M330" s="271">
        <f>L330*12</f>
        <v>96000</v>
      </c>
      <c r="N330" s="271">
        <f>M330/100000</f>
        <v>0.96</v>
      </c>
      <c r="O330" s="193">
        <v>1</v>
      </c>
      <c r="P330" s="177">
        <f>N330*O330</f>
        <v>0.96</v>
      </c>
      <c r="Q330" s="173"/>
      <c r="R330" s="174"/>
    </row>
    <row r="331" spans="1:18" ht="38.1" customHeight="1">
      <c r="A331" s="218"/>
      <c r="B331" s="174"/>
      <c r="C331" s="174"/>
      <c r="D331" s="190" t="s">
        <v>49</v>
      </c>
      <c r="E331" s="193"/>
      <c r="F331" s="193"/>
      <c r="G331" s="173"/>
      <c r="H331" s="173"/>
      <c r="I331" s="173"/>
      <c r="J331" s="173"/>
      <c r="K331" s="173"/>
      <c r="L331" s="193"/>
      <c r="M331" s="193"/>
      <c r="N331" s="193"/>
      <c r="O331" s="193"/>
      <c r="P331" s="179">
        <f>SUM(P323:P330)</f>
        <v>14.8</v>
      </c>
      <c r="Q331" s="173"/>
      <c r="R331" s="174"/>
    </row>
    <row r="332" spans="1:18" ht="38.1" customHeight="1">
      <c r="A332" s="218"/>
      <c r="B332" s="174"/>
      <c r="C332" s="174"/>
      <c r="D332" s="189" t="s">
        <v>50</v>
      </c>
      <c r="E332" s="193"/>
      <c r="F332" s="193"/>
      <c r="G332" s="173"/>
      <c r="H332" s="173"/>
      <c r="I332" s="173"/>
      <c r="J332" s="173"/>
      <c r="K332" s="173"/>
      <c r="L332" s="193"/>
      <c r="M332" s="193"/>
      <c r="N332" s="193"/>
      <c r="O332" s="193"/>
      <c r="P332" s="177"/>
      <c r="Q332" s="173"/>
      <c r="R332" s="174"/>
    </row>
    <row r="333" spans="1:18" ht="38.1" customHeight="1">
      <c r="A333" s="218"/>
      <c r="B333" s="174"/>
      <c r="C333" s="174"/>
      <c r="D333" s="178" t="s">
        <v>185</v>
      </c>
      <c r="E333" s="193"/>
      <c r="F333" s="193"/>
      <c r="G333" s="173"/>
      <c r="H333" s="173"/>
      <c r="I333" s="173"/>
      <c r="J333" s="173"/>
      <c r="K333" s="173"/>
      <c r="L333" s="193" t="s">
        <v>549</v>
      </c>
      <c r="M333" s="193">
        <v>40000</v>
      </c>
      <c r="N333" s="193">
        <f>M334/100000</f>
        <v>0.4</v>
      </c>
      <c r="O333" s="193">
        <v>22</v>
      </c>
      <c r="P333" s="193">
        <f t="shared" ref="P333:P336" si="10">N333*O333</f>
        <v>8.8000000000000007</v>
      </c>
      <c r="Q333" s="173"/>
      <c r="R333" s="174"/>
    </row>
    <row r="334" spans="1:18" ht="38.1" customHeight="1">
      <c r="A334" s="218"/>
      <c r="B334" s="174"/>
      <c r="C334" s="174"/>
      <c r="D334" s="178" t="s">
        <v>186</v>
      </c>
      <c r="E334" s="193"/>
      <c r="F334" s="193"/>
      <c r="G334" s="173"/>
      <c r="H334" s="173"/>
      <c r="I334" s="173"/>
      <c r="J334" s="173"/>
      <c r="K334" s="173"/>
      <c r="L334" s="193" t="s">
        <v>550</v>
      </c>
      <c r="M334" s="193">
        <v>40000</v>
      </c>
      <c r="N334" s="193">
        <f>M335/100000</f>
        <v>0.4</v>
      </c>
      <c r="O334" s="193">
        <v>22</v>
      </c>
      <c r="P334" s="193">
        <f t="shared" si="10"/>
        <v>8.8000000000000007</v>
      </c>
      <c r="Q334" s="173"/>
      <c r="R334" s="174"/>
    </row>
    <row r="335" spans="1:18" ht="38.1" customHeight="1">
      <c r="A335" s="218"/>
      <c r="B335" s="174"/>
      <c r="C335" s="174"/>
      <c r="D335" s="178" t="s">
        <v>187</v>
      </c>
      <c r="E335" s="193"/>
      <c r="F335" s="193"/>
      <c r="G335" s="173"/>
      <c r="H335" s="173"/>
      <c r="I335" s="173"/>
      <c r="J335" s="173"/>
      <c r="K335" s="173"/>
      <c r="L335" s="193" t="s">
        <v>550</v>
      </c>
      <c r="M335" s="193">
        <v>40000</v>
      </c>
      <c r="N335" s="193">
        <v>0.4</v>
      </c>
      <c r="O335" s="193">
        <v>22</v>
      </c>
      <c r="P335" s="193">
        <f t="shared" si="10"/>
        <v>8.8000000000000007</v>
      </c>
      <c r="Q335" s="173"/>
      <c r="R335" s="174"/>
    </row>
    <row r="336" spans="1:18" ht="38.1" customHeight="1">
      <c r="A336" s="218"/>
      <c r="B336" s="174"/>
      <c r="C336" s="174"/>
      <c r="D336" s="287" t="s">
        <v>188</v>
      </c>
      <c r="E336" s="193"/>
      <c r="F336" s="193"/>
      <c r="G336" s="173"/>
      <c r="H336" s="173"/>
      <c r="I336" s="173"/>
      <c r="J336" s="173"/>
      <c r="K336" s="173"/>
      <c r="L336" s="193" t="s">
        <v>546</v>
      </c>
      <c r="M336" s="193">
        <v>40000</v>
      </c>
      <c r="N336" s="193">
        <f>M336/100000</f>
        <v>0.4</v>
      </c>
      <c r="O336" s="193">
        <v>22</v>
      </c>
      <c r="P336" s="193">
        <f t="shared" si="10"/>
        <v>8.8000000000000007</v>
      </c>
      <c r="Q336" s="173"/>
      <c r="R336" s="174"/>
    </row>
    <row r="337" spans="1:18" ht="38.1" customHeight="1">
      <c r="A337" s="218"/>
      <c r="B337" s="174"/>
      <c r="C337" s="174"/>
      <c r="D337" s="178" t="s">
        <v>158</v>
      </c>
      <c r="E337" s="193"/>
      <c r="F337" s="193"/>
      <c r="G337" s="173"/>
      <c r="H337" s="173"/>
      <c r="I337" s="173"/>
      <c r="J337" s="173"/>
      <c r="K337" s="173"/>
      <c r="L337" s="193"/>
      <c r="M337" s="193"/>
      <c r="N337" s="193"/>
      <c r="O337" s="193"/>
      <c r="P337" s="193"/>
      <c r="Q337" s="173"/>
      <c r="R337" s="174"/>
    </row>
    <row r="338" spans="1:18" ht="38.1" customHeight="1">
      <c r="A338" s="218"/>
      <c r="B338" s="174"/>
      <c r="C338" s="174"/>
      <c r="D338" s="178" t="s">
        <v>189</v>
      </c>
      <c r="E338" s="193"/>
      <c r="F338" s="193"/>
      <c r="G338" s="173"/>
      <c r="H338" s="173"/>
      <c r="I338" s="173"/>
      <c r="J338" s="173"/>
      <c r="K338" s="173"/>
      <c r="L338" s="193"/>
      <c r="M338" s="193">
        <v>12000</v>
      </c>
      <c r="N338" s="193">
        <f>M338/100000</f>
        <v>0.12</v>
      </c>
      <c r="O338" s="193">
        <v>2</v>
      </c>
      <c r="P338" s="193">
        <f>N338*O338</f>
        <v>0.24</v>
      </c>
      <c r="Q338" s="173"/>
      <c r="R338" s="174"/>
    </row>
    <row r="339" spans="1:18" ht="38.1" customHeight="1">
      <c r="A339" s="218"/>
      <c r="B339" s="174"/>
      <c r="C339" s="174"/>
      <c r="D339" s="178" t="s">
        <v>190</v>
      </c>
      <c r="E339" s="193"/>
      <c r="F339" s="193"/>
      <c r="G339" s="173"/>
      <c r="H339" s="173"/>
      <c r="I339" s="173"/>
      <c r="J339" s="173"/>
      <c r="K339" s="173"/>
      <c r="L339" s="193"/>
      <c r="M339" s="193">
        <v>24000</v>
      </c>
      <c r="N339" s="193">
        <f>24000/100000</f>
        <v>0.24</v>
      </c>
      <c r="O339" s="193">
        <v>22</v>
      </c>
      <c r="P339" s="193">
        <f>N339*O339</f>
        <v>5.2799999999999994</v>
      </c>
      <c r="Q339" s="173"/>
      <c r="R339" s="174"/>
    </row>
    <row r="340" spans="1:18" ht="38.1" customHeight="1">
      <c r="A340" s="218"/>
      <c r="B340" s="174"/>
      <c r="C340" s="174"/>
      <c r="D340" s="158" t="s">
        <v>304</v>
      </c>
      <c r="E340" s="193"/>
      <c r="F340" s="193"/>
      <c r="G340" s="173"/>
      <c r="H340" s="173"/>
      <c r="I340" s="173"/>
      <c r="J340" s="173"/>
      <c r="K340" s="173"/>
      <c r="L340" s="193"/>
      <c r="M340" s="193"/>
      <c r="N340" s="193"/>
      <c r="O340" s="193"/>
      <c r="P340" s="193"/>
      <c r="Q340" s="173"/>
      <c r="R340" s="174"/>
    </row>
    <row r="341" spans="1:18" ht="38.1" customHeight="1">
      <c r="A341" s="218"/>
      <c r="B341" s="174"/>
      <c r="C341" s="174"/>
      <c r="D341" s="178" t="s">
        <v>643</v>
      </c>
      <c r="E341" s="193"/>
      <c r="F341" s="193"/>
      <c r="G341" s="173"/>
      <c r="H341" s="173"/>
      <c r="I341" s="173"/>
      <c r="J341" s="173"/>
      <c r="K341" s="173"/>
      <c r="L341" s="193"/>
      <c r="M341" s="193">
        <v>72000</v>
      </c>
      <c r="N341" s="193">
        <v>0.72</v>
      </c>
      <c r="O341" s="193">
        <v>22</v>
      </c>
      <c r="P341" s="193">
        <f>N341*O341</f>
        <v>15.84</v>
      </c>
      <c r="Q341" s="173"/>
      <c r="R341" s="174"/>
    </row>
    <row r="342" spans="1:18" ht="38.1" customHeight="1">
      <c r="A342" s="218"/>
      <c r="B342" s="174"/>
      <c r="C342" s="174"/>
      <c r="D342" s="190" t="s">
        <v>65</v>
      </c>
      <c r="E342" s="193"/>
      <c r="F342" s="193"/>
      <c r="G342" s="173"/>
      <c r="H342" s="173"/>
      <c r="I342" s="173"/>
      <c r="J342" s="173"/>
      <c r="K342" s="173"/>
      <c r="L342" s="193"/>
      <c r="M342" s="193"/>
      <c r="N342" s="193"/>
      <c r="O342" s="193"/>
      <c r="P342" s="193">
        <f>SUM(P333:P341)</f>
        <v>56.56</v>
      </c>
      <c r="Q342" s="173"/>
      <c r="R342" s="174"/>
    </row>
  </sheetData>
  <mergeCells count="20">
    <mergeCell ref="Q247:Q249"/>
    <mergeCell ref="B233:O233"/>
    <mergeCell ref="B251:O251"/>
    <mergeCell ref="B260:O260"/>
    <mergeCell ref="B231:O231"/>
    <mergeCell ref="B188:O188"/>
    <mergeCell ref="B203:O203"/>
    <mergeCell ref="B79:O79"/>
    <mergeCell ref="B215:O215"/>
    <mergeCell ref="B224:O224"/>
    <mergeCell ref="E165:P165"/>
    <mergeCell ref="E168:P168"/>
    <mergeCell ref="B186:O186"/>
    <mergeCell ref="B178:O178"/>
    <mergeCell ref="B2:O2"/>
    <mergeCell ref="B11:O11"/>
    <mergeCell ref="B15:O15"/>
    <mergeCell ref="B30:O30"/>
    <mergeCell ref="E164:P164"/>
    <mergeCell ref="B28:O28"/>
  </mergeCells>
  <pageMargins left="1.03" right="0.3" top="0.3" bottom="0.6" header="0.3" footer="0.3"/>
  <pageSetup paperSize="5" scale="65" orientation="landscape" r:id="rId1"/>
  <headerFooter>
    <oddFooter>Page &amp;P of &amp;N</oddFooter>
  </headerFooter>
</worksheet>
</file>

<file path=xl/worksheets/sheet10.xml><?xml version="1.0" encoding="utf-8"?>
<worksheet xmlns="http://schemas.openxmlformats.org/spreadsheetml/2006/main" xmlns:r="http://schemas.openxmlformats.org/officeDocument/2006/relationships">
  <dimension ref="A1:J30"/>
  <sheetViews>
    <sheetView zoomScale="90" zoomScaleNormal="90" workbookViewId="0">
      <selection activeCell="F13" sqref="F13"/>
    </sheetView>
  </sheetViews>
  <sheetFormatPr defaultRowHeight="15"/>
  <cols>
    <col min="1" max="1" width="41.140625" customWidth="1"/>
    <col min="2" max="2" width="20.140625" customWidth="1"/>
    <col min="3" max="3" width="19.5703125" customWidth="1"/>
    <col min="4" max="4" width="15.140625" customWidth="1"/>
    <col min="5" max="5" width="16.5703125" customWidth="1"/>
    <col min="6" max="6" width="19.85546875" customWidth="1"/>
    <col min="7" max="7" width="15.42578125" customWidth="1"/>
    <col min="9" max="9" width="22.85546875" customWidth="1"/>
    <col min="10" max="10" width="27.5703125" customWidth="1"/>
    <col min="257" max="257" width="41.140625" customWidth="1"/>
    <col min="258" max="258" width="13.5703125" customWidth="1"/>
    <col min="259" max="259" width="14.5703125" customWidth="1"/>
    <col min="260" max="260" width="15.140625" customWidth="1"/>
    <col min="261" max="261" width="16.5703125" customWidth="1"/>
    <col min="262" max="262" width="19.85546875" customWidth="1"/>
    <col min="513" max="513" width="41.140625" customWidth="1"/>
    <col min="514" max="514" width="13.5703125" customWidth="1"/>
    <col min="515" max="515" width="14.5703125" customWidth="1"/>
    <col min="516" max="516" width="15.140625" customWidth="1"/>
    <col min="517" max="517" width="16.5703125" customWidth="1"/>
    <col min="518" max="518" width="19.85546875" customWidth="1"/>
    <col min="769" max="769" width="41.140625" customWidth="1"/>
    <col min="770" max="770" width="13.5703125" customWidth="1"/>
    <col min="771" max="771" width="14.5703125" customWidth="1"/>
    <col min="772" max="772" width="15.140625" customWidth="1"/>
    <col min="773" max="773" width="16.5703125" customWidth="1"/>
    <col min="774" max="774" width="19.85546875" customWidth="1"/>
    <col min="1025" max="1025" width="41.140625" customWidth="1"/>
    <col min="1026" max="1026" width="13.5703125" customWidth="1"/>
    <col min="1027" max="1027" width="14.5703125" customWidth="1"/>
    <col min="1028" max="1028" width="15.140625" customWidth="1"/>
    <col min="1029" max="1029" width="16.5703125" customWidth="1"/>
    <col min="1030" max="1030" width="19.85546875" customWidth="1"/>
    <col min="1281" max="1281" width="41.140625" customWidth="1"/>
    <col min="1282" max="1282" width="13.5703125" customWidth="1"/>
    <col min="1283" max="1283" width="14.5703125" customWidth="1"/>
    <col min="1284" max="1284" width="15.140625" customWidth="1"/>
    <col min="1285" max="1285" width="16.5703125" customWidth="1"/>
    <col min="1286" max="1286" width="19.85546875" customWidth="1"/>
    <col min="1537" max="1537" width="41.140625" customWidth="1"/>
    <col min="1538" max="1538" width="13.5703125" customWidth="1"/>
    <col min="1539" max="1539" width="14.5703125" customWidth="1"/>
    <col min="1540" max="1540" width="15.140625" customWidth="1"/>
    <col min="1541" max="1541" width="16.5703125" customWidth="1"/>
    <col min="1542" max="1542" width="19.85546875" customWidth="1"/>
    <col min="1793" max="1793" width="41.140625" customWidth="1"/>
    <col min="1794" max="1794" width="13.5703125" customWidth="1"/>
    <col min="1795" max="1795" width="14.5703125" customWidth="1"/>
    <col min="1796" max="1796" width="15.140625" customWidth="1"/>
    <col min="1797" max="1797" width="16.5703125" customWidth="1"/>
    <col min="1798" max="1798" width="19.85546875" customWidth="1"/>
    <col min="2049" max="2049" width="41.140625" customWidth="1"/>
    <col min="2050" max="2050" width="13.5703125" customWidth="1"/>
    <col min="2051" max="2051" width="14.5703125" customWidth="1"/>
    <col min="2052" max="2052" width="15.140625" customWidth="1"/>
    <col min="2053" max="2053" width="16.5703125" customWidth="1"/>
    <col min="2054" max="2054" width="19.85546875" customWidth="1"/>
    <col min="2305" max="2305" width="41.140625" customWidth="1"/>
    <col min="2306" max="2306" width="13.5703125" customWidth="1"/>
    <col min="2307" max="2307" width="14.5703125" customWidth="1"/>
    <col min="2308" max="2308" width="15.140625" customWidth="1"/>
    <col min="2309" max="2309" width="16.5703125" customWidth="1"/>
    <col min="2310" max="2310" width="19.85546875" customWidth="1"/>
    <col min="2561" max="2561" width="41.140625" customWidth="1"/>
    <col min="2562" max="2562" width="13.5703125" customWidth="1"/>
    <col min="2563" max="2563" width="14.5703125" customWidth="1"/>
    <col min="2564" max="2564" width="15.140625" customWidth="1"/>
    <col min="2565" max="2565" width="16.5703125" customWidth="1"/>
    <col min="2566" max="2566" width="19.85546875" customWidth="1"/>
    <col min="2817" max="2817" width="41.140625" customWidth="1"/>
    <col min="2818" max="2818" width="13.5703125" customWidth="1"/>
    <col min="2819" max="2819" width="14.5703125" customWidth="1"/>
    <col min="2820" max="2820" width="15.140625" customWidth="1"/>
    <col min="2821" max="2821" width="16.5703125" customWidth="1"/>
    <col min="2822" max="2822" width="19.85546875" customWidth="1"/>
    <col min="3073" max="3073" width="41.140625" customWidth="1"/>
    <col min="3074" max="3074" width="13.5703125" customWidth="1"/>
    <col min="3075" max="3075" width="14.5703125" customWidth="1"/>
    <col min="3076" max="3076" width="15.140625" customWidth="1"/>
    <col min="3077" max="3077" width="16.5703125" customWidth="1"/>
    <col min="3078" max="3078" width="19.85546875" customWidth="1"/>
    <col min="3329" max="3329" width="41.140625" customWidth="1"/>
    <col min="3330" max="3330" width="13.5703125" customWidth="1"/>
    <col min="3331" max="3331" width="14.5703125" customWidth="1"/>
    <col min="3332" max="3332" width="15.140625" customWidth="1"/>
    <col min="3333" max="3333" width="16.5703125" customWidth="1"/>
    <col min="3334" max="3334" width="19.85546875" customWidth="1"/>
    <col min="3585" max="3585" width="41.140625" customWidth="1"/>
    <col min="3586" max="3586" width="13.5703125" customWidth="1"/>
    <col min="3587" max="3587" width="14.5703125" customWidth="1"/>
    <col min="3588" max="3588" width="15.140625" customWidth="1"/>
    <col min="3589" max="3589" width="16.5703125" customWidth="1"/>
    <col min="3590" max="3590" width="19.85546875" customWidth="1"/>
    <col min="3841" max="3841" width="41.140625" customWidth="1"/>
    <col min="3842" max="3842" width="13.5703125" customWidth="1"/>
    <col min="3843" max="3843" width="14.5703125" customWidth="1"/>
    <col min="3844" max="3844" width="15.140625" customWidth="1"/>
    <col min="3845" max="3845" width="16.5703125" customWidth="1"/>
    <col min="3846" max="3846" width="19.85546875" customWidth="1"/>
    <col min="4097" max="4097" width="41.140625" customWidth="1"/>
    <col min="4098" max="4098" width="13.5703125" customWidth="1"/>
    <col min="4099" max="4099" width="14.5703125" customWidth="1"/>
    <col min="4100" max="4100" width="15.140625" customWidth="1"/>
    <col min="4101" max="4101" width="16.5703125" customWidth="1"/>
    <col min="4102" max="4102" width="19.85546875" customWidth="1"/>
    <col min="4353" max="4353" width="41.140625" customWidth="1"/>
    <col min="4354" max="4354" width="13.5703125" customWidth="1"/>
    <col min="4355" max="4355" width="14.5703125" customWidth="1"/>
    <col min="4356" max="4356" width="15.140625" customWidth="1"/>
    <col min="4357" max="4357" width="16.5703125" customWidth="1"/>
    <col min="4358" max="4358" width="19.85546875" customWidth="1"/>
    <col min="4609" max="4609" width="41.140625" customWidth="1"/>
    <col min="4610" max="4610" width="13.5703125" customWidth="1"/>
    <col min="4611" max="4611" width="14.5703125" customWidth="1"/>
    <col min="4612" max="4612" width="15.140625" customWidth="1"/>
    <col min="4613" max="4613" width="16.5703125" customWidth="1"/>
    <col min="4614" max="4614" width="19.85546875" customWidth="1"/>
    <col min="4865" max="4865" width="41.140625" customWidth="1"/>
    <col min="4866" max="4866" width="13.5703125" customWidth="1"/>
    <col min="4867" max="4867" width="14.5703125" customWidth="1"/>
    <col min="4868" max="4868" width="15.140625" customWidth="1"/>
    <col min="4869" max="4869" width="16.5703125" customWidth="1"/>
    <col min="4870" max="4870" width="19.85546875" customWidth="1"/>
    <col min="5121" max="5121" width="41.140625" customWidth="1"/>
    <col min="5122" max="5122" width="13.5703125" customWidth="1"/>
    <col min="5123" max="5123" width="14.5703125" customWidth="1"/>
    <col min="5124" max="5124" width="15.140625" customWidth="1"/>
    <col min="5125" max="5125" width="16.5703125" customWidth="1"/>
    <col min="5126" max="5126" width="19.85546875" customWidth="1"/>
    <col min="5377" max="5377" width="41.140625" customWidth="1"/>
    <col min="5378" max="5378" width="13.5703125" customWidth="1"/>
    <col min="5379" max="5379" width="14.5703125" customWidth="1"/>
    <col min="5380" max="5380" width="15.140625" customWidth="1"/>
    <col min="5381" max="5381" width="16.5703125" customWidth="1"/>
    <col min="5382" max="5382" width="19.85546875" customWidth="1"/>
    <col min="5633" max="5633" width="41.140625" customWidth="1"/>
    <col min="5634" max="5634" width="13.5703125" customWidth="1"/>
    <col min="5635" max="5635" width="14.5703125" customWidth="1"/>
    <col min="5636" max="5636" width="15.140625" customWidth="1"/>
    <col min="5637" max="5637" width="16.5703125" customWidth="1"/>
    <col min="5638" max="5638" width="19.85546875" customWidth="1"/>
    <col min="5889" max="5889" width="41.140625" customWidth="1"/>
    <col min="5890" max="5890" width="13.5703125" customWidth="1"/>
    <col min="5891" max="5891" width="14.5703125" customWidth="1"/>
    <col min="5892" max="5892" width="15.140625" customWidth="1"/>
    <col min="5893" max="5893" width="16.5703125" customWidth="1"/>
    <col min="5894" max="5894" width="19.85546875" customWidth="1"/>
    <col min="6145" max="6145" width="41.140625" customWidth="1"/>
    <col min="6146" max="6146" width="13.5703125" customWidth="1"/>
    <col min="6147" max="6147" width="14.5703125" customWidth="1"/>
    <col min="6148" max="6148" width="15.140625" customWidth="1"/>
    <col min="6149" max="6149" width="16.5703125" customWidth="1"/>
    <col min="6150" max="6150" width="19.85546875" customWidth="1"/>
    <col min="6401" max="6401" width="41.140625" customWidth="1"/>
    <col min="6402" max="6402" width="13.5703125" customWidth="1"/>
    <col min="6403" max="6403" width="14.5703125" customWidth="1"/>
    <col min="6404" max="6404" width="15.140625" customWidth="1"/>
    <col min="6405" max="6405" width="16.5703125" customWidth="1"/>
    <col min="6406" max="6406" width="19.85546875" customWidth="1"/>
    <col min="6657" max="6657" width="41.140625" customWidth="1"/>
    <col min="6658" max="6658" width="13.5703125" customWidth="1"/>
    <col min="6659" max="6659" width="14.5703125" customWidth="1"/>
    <col min="6660" max="6660" width="15.140625" customWidth="1"/>
    <col min="6661" max="6661" width="16.5703125" customWidth="1"/>
    <col min="6662" max="6662" width="19.85546875" customWidth="1"/>
    <col min="6913" max="6913" width="41.140625" customWidth="1"/>
    <col min="6914" max="6914" width="13.5703125" customWidth="1"/>
    <col min="6915" max="6915" width="14.5703125" customWidth="1"/>
    <col min="6916" max="6916" width="15.140625" customWidth="1"/>
    <col min="6917" max="6917" width="16.5703125" customWidth="1"/>
    <col min="6918" max="6918" width="19.85546875" customWidth="1"/>
    <col min="7169" max="7169" width="41.140625" customWidth="1"/>
    <col min="7170" max="7170" width="13.5703125" customWidth="1"/>
    <col min="7171" max="7171" width="14.5703125" customWidth="1"/>
    <col min="7172" max="7172" width="15.140625" customWidth="1"/>
    <col min="7173" max="7173" width="16.5703125" customWidth="1"/>
    <col min="7174" max="7174" width="19.85546875" customWidth="1"/>
    <col min="7425" max="7425" width="41.140625" customWidth="1"/>
    <col min="7426" max="7426" width="13.5703125" customWidth="1"/>
    <col min="7427" max="7427" width="14.5703125" customWidth="1"/>
    <col min="7428" max="7428" width="15.140625" customWidth="1"/>
    <col min="7429" max="7429" width="16.5703125" customWidth="1"/>
    <col min="7430" max="7430" width="19.85546875" customWidth="1"/>
    <col min="7681" max="7681" width="41.140625" customWidth="1"/>
    <col min="7682" max="7682" width="13.5703125" customWidth="1"/>
    <col min="7683" max="7683" width="14.5703125" customWidth="1"/>
    <col min="7684" max="7684" width="15.140625" customWidth="1"/>
    <col min="7685" max="7685" width="16.5703125" customWidth="1"/>
    <col min="7686" max="7686" width="19.85546875" customWidth="1"/>
    <col min="7937" max="7937" width="41.140625" customWidth="1"/>
    <col min="7938" max="7938" width="13.5703125" customWidth="1"/>
    <col min="7939" max="7939" width="14.5703125" customWidth="1"/>
    <col min="7940" max="7940" width="15.140625" customWidth="1"/>
    <col min="7941" max="7941" width="16.5703125" customWidth="1"/>
    <col min="7942" max="7942" width="19.85546875" customWidth="1"/>
    <col min="8193" max="8193" width="41.140625" customWidth="1"/>
    <col min="8194" max="8194" width="13.5703125" customWidth="1"/>
    <col min="8195" max="8195" width="14.5703125" customWidth="1"/>
    <col min="8196" max="8196" width="15.140625" customWidth="1"/>
    <col min="8197" max="8197" width="16.5703125" customWidth="1"/>
    <col min="8198" max="8198" width="19.85546875" customWidth="1"/>
    <col min="8449" max="8449" width="41.140625" customWidth="1"/>
    <col min="8450" max="8450" width="13.5703125" customWidth="1"/>
    <col min="8451" max="8451" width="14.5703125" customWidth="1"/>
    <col min="8452" max="8452" width="15.140625" customWidth="1"/>
    <col min="8453" max="8453" width="16.5703125" customWidth="1"/>
    <col min="8454" max="8454" width="19.85546875" customWidth="1"/>
    <col min="8705" max="8705" width="41.140625" customWidth="1"/>
    <col min="8706" max="8706" width="13.5703125" customWidth="1"/>
    <col min="8707" max="8707" width="14.5703125" customWidth="1"/>
    <col min="8708" max="8708" width="15.140625" customWidth="1"/>
    <col min="8709" max="8709" width="16.5703125" customWidth="1"/>
    <col min="8710" max="8710" width="19.85546875" customWidth="1"/>
    <col min="8961" max="8961" width="41.140625" customWidth="1"/>
    <col min="8962" max="8962" width="13.5703125" customWidth="1"/>
    <col min="8963" max="8963" width="14.5703125" customWidth="1"/>
    <col min="8964" max="8964" width="15.140625" customWidth="1"/>
    <col min="8965" max="8965" width="16.5703125" customWidth="1"/>
    <col min="8966" max="8966" width="19.85546875" customWidth="1"/>
    <col min="9217" max="9217" width="41.140625" customWidth="1"/>
    <col min="9218" max="9218" width="13.5703125" customWidth="1"/>
    <col min="9219" max="9219" width="14.5703125" customWidth="1"/>
    <col min="9220" max="9220" width="15.140625" customWidth="1"/>
    <col min="9221" max="9221" width="16.5703125" customWidth="1"/>
    <col min="9222" max="9222" width="19.85546875" customWidth="1"/>
    <col min="9473" max="9473" width="41.140625" customWidth="1"/>
    <col min="9474" max="9474" width="13.5703125" customWidth="1"/>
    <col min="9475" max="9475" width="14.5703125" customWidth="1"/>
    <col min="9476" max="9476" width="15.140625" customWidth="1"/>
    <col min="9477" max="9477" width="16.5703125" customWidth="1"/>
    <col min="9478" max="9478" width="19.85546875" customWidth="1"/>
    <col min="9729" max="9729" width="41.140625" customWidth="1"/>
    <col min="9730" max="9730" width="13.5703125" customWidth="1"/>
    <col min="9731" max="9731" width="14.5703125" customWidth="1"/>
    <col min="9732" max="9732" width="15.140625" customWidth="1"/>
    <col min="9733" max="9733" width="16.5703125" customWidth="1"/>
    <col min="9734" max="9734" width="19.85546875" customWidth="1"/>
    <col min="9985" max="9985" width="41.140625" customWidth="1"/>
    <col min="9986" max="9986" width="13.5703125" customWidth="1"/>
    <col min="9987" max="9987" width="14.5703125" customWidth="1"/>
    <col min="9988" max="9988" width="15.140625" customWidth="1"/>
    <col min="9989" max="9989" width="16.5703125" customWidth="1"/>
    <col min="9990" max="9990" width="19.85546875" customWidth="1"/>
    <col min="10241" max="10241" width="41.140625" customWidth="1"/>
    <col min="10242" max="10242" width="13.5703125" customWidth="1"/>
    <col min="10243" max="10243" width="14.5703125" customWidth="1"/>
    <col min="10244" max="10244" width="15.140625" customWidth="1"/>
    <col min="10245" max="10245" width="16.5703125" customWidth="1"/>
    <col min="10246" max="10246" width="19.85546875" customWidth="1"/>
    <col min="10497" max="10497" width="41.140625" customWidth="1"/>
    <col min="10498" max="10498" width="13.5703125" customWidth="1"/>
    <col min="10499" max="10499" width="14.5703125" customWidth="1"/>
    <col min="10500" max="10500" width="15.140625" customWidth="1"/>
    <col min="10501" max="10501" width="16.5703125" customWidth="1"/>
    <col min="10502" max="10502" width="19.85546875" customWidth="1"/>
    <col min="10753" max="10753" width="41.140625" customWidth="1"/>
    <col min="10754" max="10754" width="13.5703125" customWidth="1"/>
    <col min="10755" max="10755" width="14.5703125" customWidth="1"/>
    <col min="10756" max="10756" width="15.140625" customWidth="1"/>
    <col min="10757" max="10757" width="16.5703125" customWidth="1"/>
    <col min="10758" max="10758" width="19.85546875" customWidth="1"/>
    <col min="11009" max="11009" width="41.140625" customWidth="1"/>
    <col min="11010" max="11010" width="13.5703125" customWidth="1"/>
    <col min="11011" max="11011" width="14.5703125" customWidth="1"/>
    <col min="11012" max="11012" width="15.140625" customWidth="1"/>
    <col min="11013" max="11013" width="16.5703125" customWidth="1"/>
    <col min="11014" max="11014" width="19.85546875" customWidth="1"/>
    <col min="11265" max="11265" width="41.140625" customWidth="1"/>
    <col min="11266" max="11266" width="13.5703125" customWidth="1"/>
    <col min="11267" max="11267" width="14.5703125" customWidth="1"/>
    <col min="11268" max="11268" width="15.140625" customWidth="1"/>
    <col min="11269" max="11269" width="16.5703125" customWidth="1"/>
    <col min="11270" max="11270" width="19.85546875" customWidth="1"/>
    <col min="11521" max="11521" width="41.140625" customWidth="1"/>
    <col min="11522" max="11522" width="13.5703125" customWidth="1"/>
    <col min="11523" max="11523" width="14.5703125" customWidth="1"/>
    <col min="11524" max="11524" width="15.140625" customWidth="1"/>
    <col min="11525" max="11525" width="16.5703125" customWidth="1"/>
    <col min="11526" max="11526" width="19.85546875" customWidth="1"/>
    <col min="11777" max="11777" width="41.140625" customWidth="1"/>
    <col min="11778" max="11778" width="13.5703125" customWidth="1"/>
    <col min="11779" max="11779" width="14.5703125" customWidth="1"/>
    <col min="11780" max="11780" width="15.140625" customWidth="1"/>
    <col min="11781" max="11781" width="16.5703125" customWidth="1"/>
    <col min="11782" max="11782" width="19.85546875" customWidth="1"/>
    <col min="12033" max="12033" width="41.140625" customWidth="1"/>
    <col min="12034" max="12034" width="13.5703125" customWidth="1"/>
    <col min="12035" max="12035" width="14.5703125" customWidth="1"/>
    <col min="12036" max="12036" width="15.140625" customWidth="1"/>
    <col min="12037" max="12037" width="16.5703125" customWidth="1"/>
    <col min="12038" max="12038" width="19.85546875" customWidth="1"/>
    <col min="12289" max="12289" width="41.140625" customWidth="1"/>
    <col min="12290" max="12290" width="13.5703125" customWidth="1"/>
    <col min="12291" max="12291" width="14.5703125" customWidth="1"/>
    <col min="12292" max="12292" width="15.140625" customWidth="1"/>
    <col min="12293" max="12293" width="16.5703125" customWidth="1"/>
    <col min="12294" max="12294" width="19.85546875" customWidth="1"/>
    <col min="12545" max="12545" width="41.140625" customWidth="1"/>
    <col min="12546" max="12546" width="13.5703125" customWidth="1"/>
    <col min="12547" max="12547" width="14.5703125" customWidth="1"/>
    <col min="12548" max="12548" width="15.140625" customWidth="1"/>
    <col min="12549" max="12549" width="16.5703125" customWidth="1"/>
    <col min="12550" max="12550" width="19.85546875" customWidth="1"/>
    <col min="12801" max="12801" width="41.140625" customWidth="1"/>
    <col min="12802" max="12802" width="13.5703125" customWidth="1"/>
    <col min="12803" max="12803" width="14.5703125" customWidth="1"/>
    <col min="12804" max="12804" width="15.140625" customWidth="1"/>
    <col min="12805" max="12805" width="16.5703125" customWidth="1"/>
    <col min="12806" max="12806" width="19.85546875" customWidth="1"/>
    <col min="13057" max="13057" width="41.140625" customWidth="1"/>
    <col min="13058" max="13058" width="13.5703125" customWidth="1"/>
    <col min="13059" max="13059" width="14.5703125" customWidth="1"/>
    <col min="13060" max="13060" width="15.140625" customWidth="1"/>
    <col min="13061" max="13061" width="16.5703125" customWidth="1"/>
    <col min="13062" max="13062" width="19.85546875" customWidth="1"/>
    <col min="13313" max="13313" width="41.140625" customWidth="1"/>
    <col min="13314" max="13314" width="13.5703125" customWidth="1"/>
    <col min="13315" max="13315" width="14.5703125" customWidth="1"/>
    <col min="13316" max="13316" width="15.140625" customWidth="1"/>
    <col min="13317" max="13317" width="16.5703125" customWidth="1"/>
    <col min="13318" max="13318" width="19.85546875" customWidth="1"/>
    <col min="13569" max="13569" width="41.140625" customWidth="1"/>
    <col min="13570" max="13570" width="13.5703125" customWidth="1"/>
    <col min="13571" max="13571" width="14.5703125" customWidth="1"/>
    <col min="13572" max="13572" width="15.140625" customWidth="1"/>
    <col min="13573" max="13573" width="16.5703125" customWidth="1"/>
    <col min="13574" max="13574" width="19.85546875" customWidth="1"/>
    <col min="13825" max="13825" width="41.140625" customWidth="1"/>
    <col min="13826" max="13826" width="13.5703125" customWidth="1"/>
    <col min="13827" max="13827" width="14.5703125" customWidth="1"/>
    <col min="13828" max="13828" width="15.140625" customWidth="1"/>
    <col min="13829" max="13829" width="16.5703125" customWidth="1"/>
    <col min="13830" max="13830" width="19.85546875" customWidth="1"/>
    <col min="14081" max="14081" width="41.140625" customWidth="1"/>
    <col min="14082" max="14082" width="13.5703125" customWidth="1"/>
    <col min="14083" max="14083" width="14.5703125" customWidth="1"/>
    <col min="14084" max="14084" width="15.140625" customWidth="1"/>
    <col min="14085" max="14085" width="16.5703125" customWidth="1"/>
    <col min="14086" max="14086" width="19.85546875" customWidth="1"/>
    <col min="14337" max="14337" width="41.140625" customWidth="1"/>
    <col min="14338" max="14338" width="13.5703125" customWidth="1"/>
    <col min="14339" max="14339" width="14.5703125" customWidth="1"/>
    <col min="14340" max="14340" width="15.140625" customWidth="1"/>
    <col min="14341" max="14341" width="16.5703125" customWidth="1"/>
    <col min="14342" max="14342" width="19.85546875" customWidth="1"/>
    <col min="14593" max="14593" width="41.140625" customWidth="1"/>
    <col min="14594" max="14594" width="13.5703125" customWidth="1"/>
    <col min="14595" max="14595" width="14.5703125" customWidth="1"/>
    <col min="14596" max="14596" width="15.140625" customWidth="1"/>
    <col min="14597" max="14597" width="16.5703125" customWidth="1"/>
    <col min="14598" max="14598" width="19.85546875" customWidth="1"/>
    <col min="14849" max="14849" width="41.140625" customWidth="1"/>
    <col min="14850" max="14850" width="13.5703125" customWidth="1"/>
    <col min="14851" max="14851" width="14.5703125" customWidth="1"/>
    <col min="14852" max="14852" width="15.140625" customWidth="1"/>
    <col min="14853" max="14853" width="16.5703125" customWidth="1"/>
    <col min="14854" max="14854" width="19.85546875" customWidth="1"/>
    <col min="15105" max="15105" width="41.140625" customWidth="1"/>
    <col min="15106" max="15106" width="13.5703125" customWidth="1"/>
    <col min="15107" max="15107" width="14.5703125" customWidth="1"/>
    <col min="15108" max="15108" width="15.140625" customWidth="1"/>
    <col min="15109" max="15109" width="16.5703125" customWidth="1"/>
    <col min="15110" max="15110" width="19.85546875" customWidth="1"/>
    <col min="15361" max="15361" width="41.140625" customWidth="1"/>
    <col min="15362" max="15362" width="13.5703125" customWidth="1"/>
    <col min="15363" max="15363" width="14.5703125" customWidth="1"/>
    <col min="15364" max="15364" width="15.140625" customWidth="1"/>
    <col min="15365" max="15365" width="16.5703125" customWidth="1"/>
    <col min="15366" max="15366" width="19.85546875" customWidth="1"/>
    <col min="15617" max="15617" width="41.140625" customWidth="1"/>
    <col min="15618" max="15618" width="13.5703125" customWidth="1"/>
    <col min="15619" max="15619" width="14.5703125" customWidth="1"/>
    <col min="15620" max="15620" width="15.140625" customWidth="1"/>
    <col min="15621" max="15621" width="16.5703125" customWidth="1"/>
    <col min="15622" max="15622" width="19.85546875" customWidth="1"/>
    <col min="15873" max="15873" width="41.140625" customWidth="1"/>
    <col min="15874" max="15874" width="13.5703125" customWidth="1"/>
    <col min="15875" max="15875" width="14.5703125" customWidth="1"/>
    <col min="15876" max="15876" width="15.140625" customWidth="1"/>
    <col min="15877" max="15877" width="16.5703125" customWidth="1"/>
    <col min="15878" max="15878" width="19.85546875" customWidth="1"/>
    <col min="16129" max="16129" width="41.140625" customWidth="1"/>
    <col min="16130" max="16130" width="13.5703125" customWidth="1"/>
    <col min="16131" max="16131" width="14.5703125" customWidth="1"/>
    <col min="16132" max="16132" width="15.140625" customWidth="1"/>
    <col min="16133" max="16133" width="16.5703125" customWidth="1"/>
    <col min="16134" max="16134" width="19.85546875" customWidth="1"/>
  </cols>
  <sheetData>
    <row r="1" spans="1:10" ht="35.1" customHeight="1">
      <c r="A1" s="544" t="s">
        <v>322</v>
      </c>
      <c r="B1" s="546" t="s">
        <v>341</v>
      </c>
      <c r="C1" s="547"/>
      <c r="D1" s="546" t="s">
        <v>758</v>
      </c>
      <c r="E1" s="547"/>
      <c r="F1" s="546" t="s">
        <v>787</v>
      </c>
      <c r="G1" s="547"/>
      <c r="H1" s="541" t="s">
        <v>321</v>
      </c>
      <c r="I1" s="540" t="s">
        <v>759</v>
      </c>
      <c r="J1" s="538" t="s">
        <v>688</v>
      </c>
    </row>
    <row r="2" spans="1:10" ht="38.25">
      <c r="A2" s="545"/>
      <c r="B2" s="281" t="s">
        <v>297</v>
      </c>
      <c r="C2" s="281" t="s">
        <v>631</v>
      </c>
      <c r="D2" s="50" t="s">
        <v>297</v>
      </c>
      <c r="E2" s="281" t="s">
        <v>785</v>
      </c>
      <c r="F2" s="281" t="s">
        <v>297</v>
      </c>
      <c r="G2" s="289" t="s">
        <v>786</v>
      </c>
      <c r="H2" s="542"/>
      <c r="I2" s="540"/>
      <c r="J2" s="539"/>
    </row>
    <row r="3" spans="1:10" ht="14.45" customHeight="1">
      <c r="A3" s="18" t="s">
        <v>298</v>
      </c>
      <c r="B3" s="291">
        <v>602</v>
      </c>
      <c r="C3" s="20">
        <v>500</v>
      </c>
      <c r="D3" s="20">
        <v>652</v>
      </c>
      <c r="E3" s="20">
        <v>90</v>
      </c>
      <c r="F3" s="20">
        <v>260</v>
      </c>
      <c r="G3" s="51">
        <f>F3*I3</f>
        <v>260000</v>
      </c>
      <c r="H3" s="290"/>
      <c r="I3" s="20">
        <v>1000</v>
      </c>
      <c r="J3" s="6"/>
    </row>
    <row r="4" spans="1:10" ht="14.45" customHeight="1">
      <c r="A4" s="18" t="s">
        <v>299</v>
      </c>
      <c r="B4" s="291">
        <v>500</v>
      </c>
      <c r="C4" s="20">
        <v>420</v>
      </c>
      <c r="D4" s="20">
        <v>600</v>
      </c>
      <c r="E4" s="20">
        <v>120</v>
      </c>
      <c r="F4" s="20">
        <v>400</v>
      </c>
      <c r="G4" s="51">
        <f t="shared" ref="G4:G6" si="0">F4*I4</f>
        <v>320000</v>
      </c>
      <c r="H4" s="290"/>
      <c r="I4" s="20">
        <v>800</v>
      </c>
      <c r="J4" s="6"/>
    </row>
    <row r="5" spans="1:10" ht="14.45" customHeight="1">
      <c r="A5" s="18" t="s">
        <v>300</v>
      </c>
      <c r="B5" s="291">
        <v>360</v>
      </c>
      <c r="C5" s="20">
        <v>260</v>
      </c>
      <c r="D5" s="20">
        <v>712</v>
      </c>
      <c r="E5" s="20">
        <v>140</v>
      </c>
      <c r="F5" s="20">
        <v>300</v>
      </c>
      <c r="G5" s="51">
        <f t="shared" si="0"/>
        <v>450000</v>
      </c>
      <c r="H5" s="290"/>
      <c r="I5" s="20">
        <v>1500</v>
      </c>
      <c r="J5" s="6"/>
    </row>
    <row r="6" spans="1:10" ht="14.45" customHeight="1">
      <c r="A6" s="18" t="s">
        <v>301</v>
      </c>
      <c r="B6" s="34">
        <v>120</v>
      </c>
      <c r="C6" s="20">
        <v>20</v>
      </c>
      <c r="D6" s="20">
        <v>60</v>
      </c>
      <c r="E6" s="20">
        <v>20</v>
      </c>
      <c r="F6" s="20">
        <v>60</v>
      </c>
      <c r="G6" s="51">
        <f t="shared" si="0"/>
        <v>90000</v>
      </c>
      <c r="H6" s="290"/>
      <c r="I6" s="20">
        <v>1500</v>
      </c>
      <c r="J6" s="6"/>
    </row>
    <row r="7" spans="1:10" ht="87.95" customHeight="1">
      <c r="A7" s="21" t="s">
        <v>302</v>
      </c>
      <c r="B7" s="34"/>
      <c r="C7" s="20"/>
      <c r="D7" s="20"/>
      <c r="E7" s="20"/>
      <c r="F7" s="20"/>
      <c r="G7" s="19"/>
      <c r="H7" s="290"/>
      <c r="I7" s="69"/>
      <c r="J7" s="6"/>
    </row>
    <row r="8" spans="1:10" ht="14.45" customHeight="1">
      <c r="A8" s="129" t="s">
        <v>761</v>
      </c>
      <c r="B8" s="34">
        <v>150</v>
      </c>
      <c r="C8" s="20">
        <v>150</v>
      </c>
      <c r="D8" s="20">
        <v>50</v>
      </c>
      <c r="E8" s="20">
        <v>34</v>
      </c>
      <c r="F8" s="20">
        <v>50</v>
      </c>
      <c r="G8" s="19">
        <f>F8*I8</f>
        <v>200000</v>
      </c>
      <c r="H8" s="290"/>
      <c r="I8" s="69">
        <v>4000</v>
      </c>
      <c r="J8" s="6"/>
    </row>
    <row r="9" spans="1:10" ht="14.45" customHeight="1">
      <c r="A9" s="130" t="s">
        <v>630</v>
      </c>
      <c r="B9" s="34">
        <v>150</v>
      </c>
      <c r="C9" s="20">
        <v>150</v>
      </c>
      <c r="D9" s="20">
        <v>50</v>
      </c>
      <c r="E9" s="20">
        <v>50</v>
      </c>
      <c r="F9" s="20">
        <v>50</v>
      </c>
      <c r="G9" s="19">
        <f>F9*I9</f>
        <v>70000</v>
      </c>
      <c r="H9" s="290"/>
      <c r="I9" s="69">
        <v>1400</v>
      </c>
      <c r="J9" s="396"/>
    </row>
    <row r="10" spans="1:10" ht="53.25" customHeight="1">
      <c r="A10" s="21" t="s">
        <v>314</v>
      </c>
      <c r="B10" s="34">
        <v>0</v>
      </c>
      <c r="C10" s="20">
        <v>0</v>
      </c>
      <c r="D10" s="20">
        <v>0</v>
      </c>
      <c r="E10" s="20">
        <v>0</v>
      </c>
      <c r="F10" s="20">
        <v>130</v>
      </c>
      <c r="G10" s="19">
        <f>F10*I10</f>
        <v>260000</v>
      </c>
      <c r="H10" s="290"/>
      <c r="I10" s="69">
        <v>2000</v>
      </c>
      <c r="J10" s="397" t="s">
        <v>788</v>
      </c>
    </row>
    <row r="11" spans="1:10" ht="14.45" customHeight="1">
      <c r="A11" s="21" t="s">
        <v>315</v>
      </c>
      <c r="B11" s="34">
        <v>0</v>
      </c>
      <c r="C11" s="20">
        <v>0</v>
      </c>
      <c r="D11" s="20">
        <v>0</v>
      </c>
      <c r="E11" s="20">
        <v>0</v>
      </c>
      <c r="F11" s="20">
        <v>0</v>
      </c>
      <c r="G11" s="51">
        <v>0</v>
      </c>
      <c r="H11" s="290"/>
      <c r="I11" s="69"/>
      <c r="J11" s="6"/>
    </row>
    <row r="12" spans="1:10" ht="14.45" customHeight="1">
      <c r="A12" s="21" t="s">
        <v>316</v>
      </c>
      <c r="B12" s="34">
        <v>0</v>
      </c>
      <c r="C12" s="20">
        <v>0</v>
      </c>
      <c r="D12" s="20">
        <v>0</v>
      </c>
      <c r="E12" s="20">
        <v>0</v>
      </c>
      <c r="F12" s="20">
        <v>0</v>
      </c>
      <c r="G12" s="20">
        <v>0</v>
      </c>
      <c r="H12" s="290"/>
      <c r="I12" s="69"/>
      <c r="J12" s="6"/>
    </row>
    <row r="13" spans="1:10" ht="38.1" customHeight="1">
      <c r="A13" s="23" t="s">
        <v>317</v>
      </c>
      <c r="B13" s="34">
        <v>22</v>
      </c>
      <c r="C13" s="20">
        <v>22</v>
      </c>
      <c r="D13" s="20">
        <v>22</v>
      </c>
      <c r="E13" s="20">
        <v>10</v>
      </c>
      <c r="F13" s="20">
        <v>22</v>
      </c>
      <c r="G13" s="20">
        <v>550000</v>
      </c>
      <c r="H13" s="290"/>
      <c r="I13" s="69" t="s">
        <v>760</v>
      </c>
      <c r="J13" s="6"/>
    </row>
    <row r="14" spans="1:10" ht="14.45" customHeight="1">
      <c r="A14" s="23"/>
      <c r="B14" s="20"/>
      <c r="C14" s="20"/>
      <c r="D14" s="20"/>
      <c r="E14" s="20"/>
      <c r="F14" s="20"/>
      <c r="G14" s="51"/>
      <c r="H14" s="290"/>
      <c r="I14" s="69"/>
      <c r="J14" s="6"/>
    </row>
    <row r="15" spans="1:10" ht="14.45" customHeight="1">
      <c r="A15" s="23"/>
      <c r="B15" s="20"/>
      <c r="C15" s="20"/>
      <c r="D15" s="20"/>
      <c r="E15" s="20"/>
      <c r="F15" s="20"/>
      <c r="G15" s="51"/>
      <c r="H15" s="290"/>
      <c r="I15" s="69"/>
      <c r="J15" s="6"/>
    </row>
    <row r="16" spans="1:10" ht="14.45" customHeight="1">
      <c r="A16" s="23"/>
      <c r="B16" s="20"/>
      <c r="C16" s="20"/>
      <c r="D16" s="20"/>
      <c r="E16" s="20"/>
      <c r="F16" s="20"/>
      <c r="G16" s="22"/>
      <c r="H16" s="290"/>
      <c r="I16" s="51"/>
      <c r="J16" s="6"/>
    </row>
    <row r="17" spans="1:10" ht="63" customHeight="1">
      <c r="A17" s="24" t="s">
        <v>303</v>
      </c>
      <c r="B17" s="20"/>
      <c r="C17" s="20"/>
      <c r="D17" s="20"/>
      <c r="E17" s="20"/>
      <c r="F17" s="20"/>
      <c r="G17" s="22"/>
      <c r="H17" s="290"/>
      <c r="I17" s="51"/>
      <c r="J17" s="6"/>
    </row>
    <row r="18" spans="1:10" ht="14.45" customHeight="1">
      <c r="A18" s="24"/>
      <c r="B18" s="20"/>
      <c r="C18" s="20"/>
      <c r="D18" s="20"/>
      <c r="E18" s="20"/>
      <c r="F18" s="20"/>
      <c r="G18" s="20"/>
      <c r="H18" s="290"/>
      <c r="I18" s="51"/>
      <c r="J18" s="6"/>
    </row>
    <row r="19" spans="1:10" ht="38.25" customHeight="1">
      <c r="A19" s="117" t="s">
        <v>602</v>
      </c>
      <c r="B19" s="20"/>
      <c r="C19" s="20" t="s">
        <v>762</v>
      </c>
      <c r="D19" s="20">
        <v>500000</v>
      </c>
      <c r="E19" s="20">
        <v>0</v>
      </c>
      <c r="F19" s="20" t="s">
        <v>762</v>
      </c>
      <c r="G19" s="20">
        <v>500000</v>
      </c>
      <c r="H19" s="290"/>
      <c r="I19" s="51"/>
      <c r="J19" s="6"/>
    </row>
    <row r="20" spans="1:10" ht="72.75" customHeight="1">
      <c r="A20" s="25"/>
      <c r="B20" s="20"/>
      <c r="C20" s="20" t="s">
        <v>763</v>
      </c>
      <c r="D20" s="20">
        <v>600000</v>
      </c>
      <c r="E20" s="20">
        <v>0</v>
      </c>
      <c r="F20" s="20" t="s">
        <v>763</v>
      </c>
      <c r="G20" s="20">
        <v>600000</v>
      </c>
      <c r="H20" s="290"/>
      <c r="I20" s="51" t="s">
        <v>691</v>
      </c>
      <c r="J20" s="142" t="s">
        <v>789</v>
      </c>
    </row>
    <row r="21" spans="1:10">
      <c r="A21" s="25"/>
      <c r="B21" s="34"/>
      <c r="C21" s="20"/>
      <c r="D21" s="20"/>
      <c r="E21" s="20"/>
      <c r="F21" s="20"/>
      <c r="G21" s="20"/>
      <c r="H21" s="290"/>
      <c r="I21" s="51"/>
      <c r="J21" s="6"/>
    </row>
    <row r="22" spans="1:10">
      <c r="A22" s="70" t="s">
        <v>20</v>
      </c>
      <c r="B22" s="71"/>
      <c r="C22" s="71"/>
      <c r="D22" s="71"/>
      <c r="E22" s="71"/>
      <c r="F22" s="71"/>
      <c r="G22" s="72">
        <f>SUM(G3:G21)</f>
        <v>3300000</v>
      </c>
      <c r="H22" s="290"/>
      <c r="I22" s="69">
        <f>G22/100000</f>
        <v>33</v>
      </c>
      <c r="J22" s="6"/>
    </row>
    <row r="24" spans="1:10">
      <c r="A24" s="543" t="s">
        <v>639</v>
      </c>
      <c r="B24" s="543"/>
      <c r="C24" s="543"/>
    </row>
    <row r="25" spans="1:10" ht="33">
      <c r="A25" s="131" t="s">
        <v>632</v>
      </c>
      <c r="B25" s="131" t="s">
        <v>633</v>
      </c>
      <c r="C25" s="131" t="s">
        <v>634</v>
      </c>
    </row>
    <row r="26" spans="1:10">
      <c r="A26" s="292">
        <v>1</v>
      </c>
      <c r="B26" s="292" t="s">
        <v>635</v>
      </c>
      <c r="C26" s="292">
        <v>300000</v>
      </c>
    </row>
    <row r="27" spans="1:10" ht="42.75">
      <c r="A27" s="292">
        <v>2</v>
      </c>
      <c r="B27" s="292" t="s">
        <v>636</v>
      </c>
      <c r="C27" s="292">
        <v>300000</v>
      </c>
    </row>
    <row r="28" spans="1:10">
      <c r="A28" s="292">
        <v>3</v>
      </c>
      <c r="B28" s="292" t="s">
        <v>637</v>
      </c>
      <c r="C28" s="292">
        <v>600000</v>
      </c>
    </row>
    <row r="29" spans="1:10">
      <c r="A29" s="292">
        <v>4</v>
      </c>
      <c r="B29" s="292" t="s">
        <v>638</v>
      </c>
      <c r="C29" s="292">
        <v>500000</v>
      </c>
    </row>
    <row r="30" spans="1:10">
      <c r="A30" s="292"/>
      <c r="B30" s="292" t="s">
        <v>628</v>
      </c>
      <c r="C30" s="292">
        <f>SUM(C26:C29)</f>
        <v>1700000</v>
      </c>
    </row>
  </sheetData>
  <protectedRanges>
    <protectedRange sqref="B21:D21 A20:A21 D3:D18 B14:B20 F3:F18 F21 G3:G10" name="ACSM_3"/>
    <protectedRange sqref="A13:A16" name="ACSM_1_1"/>
    <protectedRange sqref="A17:A19" name="ACSM_2_1"/>
    <protectedRange sqref="B6:C13 C3:C5" name="ACSM_3_1"/>
  </protectedRanges>
  <mergeCells count="8">
    <mergeCell ref="J1:J2"/>
    <mergeCell ref="I1:I2"/>
    <mergeCell ref="H1:H2"/>
    <mergeCell ref="A24:C24"/>
    <mergeCell ref="A1:A2"/>
    <mergeCell ref="B1:C1"/>
    <mergeCell ref="D1:E1"/>
    <mergeCell ref="F1:G1"/>
  </mergeCells>
  <conditionalFormatting sqref="D22">
    <cfRule type="cellIs" dxfId="1" priority="3" operator="notEqual">
      <formula>$G$47</formula>
    </cfRule>
  </conditionalFormatting>
  <conditionalFormatting sqref="F22">
    <cfRule type="cellIs" dxfId="0" priority="1" operator="notEqual">
      <formula>$G$47</formula>
    </cfRule>
  </conditionalFormatting>
  <dataValidations count="1">
    <dataValidation type="whole" operator="greaterThanOrEqual" allowBlank="1" showInputMessage="1" showErrorMessage="1" sqref="A20:A21 WVN983042:WVN983045 WLR983042:WLR983045 WBV983042:WBV983045 VRZ983042:VRZ983045 VID983042:VID983045 UYH983042:UYH983045 UOL983042:UOL983045 UEP983042:UEP983045 TUT983042:TUT983045 TKX983042:TKX983045 TBB983042:TBB983045 SRF983042:SRF983045 SHJ983042:SHJ983045 RXN983042:RXN983045 RNR983042:RNR983045 RDV983042:RDV983045 QTZ983042:QTZ983045 QKD983042:QKD983045 QAH983042:QAH983045 PQL983042:PQL983045 PGP983042:PGP983045 OWT983042:OWT983045 OMX983042:OMX983045 ODB983042:ODB983045 NTF983042:NTF983045 NJJ983042:NJJ983045 MZN983042:MZN983045 MPR983042:MPR983045 MFV983042:MFV983045 LVZ983042:LVZ983045 LMD983042:LMD983045 LCH983042:LCH983045 KSL983042:KSL983045 KIP983042:KIP983045 JYT983042:JYT983045 JOX983042:JOX983045 JFB983042:JFB983045 IVF983042:IVF983045 ILJ983042:ILJ983045 IBN983042:IBN983045 HRR983042:HRR983045 HHV983042:HHV983045 GXZ983042:GXZ983045 GOD983042:GOD983045 GEH983042:GEH983045 FUL983042:FUL983045 FKP983042:FKP983045 FAT983042:FAT983045 EQX983042:EQX983045 EHB983042:EHB983045 DXF983042:DXF983045 DNJ983042:DNJ983045 DDN983042:DDN983045 CTR983042:CTR983045 CJV983042:CJV983045 BZZ983042:BZZ983045 BQD983042:BQD983045 BGH983042:BGH983045 AWL983042:AWL983045 AMP983042:AMP983045 ACT983042:ACT983045 SX983042:SX983045 JB983042:JB983045 F983042:F983045 WVN917506:WVN917509 WLR917506:WLR917509 WBV917506:WBV917509 VRZ917506:VRZ917509 VID917506:VID917509 UYH917506:UYH917509 UOL917506:UOL917509 UEP917506:UEP917509 TUT917506:TUT917509 TKX917506:TKX917509 TBB917506:TBB917509 SRF917506:SRF917509 SHJ917506:SHJ917509 RXN917506:RXN917509 RNR917506:RNR917509 RDV917506:RDV917509 QTZ917506:QTZ917509 QKD917506:QKD917509 QAH917506:QAH917509 PQL917506:PQL917509 PGP917506:PGP917509 OWT917506:OWT917509 OMX917506:OMX917509 ODB917506:ODB917509 NTF917506:NTF917509 NJJ917506:NJJ917509 MZN917506:MZN917509 MPR917506:MPR917509 MFV917506:MFV917509 LVZ917506:LVZ917509 LMD917506:LMD917509 LCH917506:LCH917509 KSL917506:KSL917509 KIP917506:KIP917509 JYT917506:JYT917509 JOX917506:JOX917509 JFB917506:JFB917509 IVF917506:IVF917509 ILJ917506:ILJ917509 IBN917506:IBN917509 HRR917506:HRR917509 HHV917506:HHV917509 GXZ917506:GXZ917509 GOD917506:GOD917509 GEH917506:GEH917509 FUL917506:FUL917509 FKP917506:FKP917509 FAT917506:FAT917509 EQX917506:EQX917509 EHB917506:EHB917509 DXF917506:DXF917509 DNJ917506:DNJ917509 DDN917506:DDN917509 CTR917506:CTR917509 CJV917506:CJV917509 BZZ917506:BZZ917509 BQD917506:BQD917509 BGH917506:BGH917509 AWL917506:AWL917509 AMP917506:AMP917509 ACT917506:ACT917509 SX917506:SX917509 JB917506:JB917509 F917506:F917509 WVN851970:WVN851973 WLR851970:WLR851973 WBV851970:WBV851973 VRZ851970:VRZ851973 VID851970:VID851973 UYH851970:UYH851973 UOL851970:UOL851973 UEP851970:UEP851973 TUT851970:TUT851973 TKX851970:TKX851973 TBB851970:TBB851973 SRF851970:SRF851973 SHJ851970:SHJ851973 RXN851970:RXN851973 RNR851970:RNR851973 RDV851970:RDV851973 QTZ851970:QTZ851973 QKD851970:QKD851973 QAH851970:QAH851973 PQL851970:PQL851973 PGP851970:PGP851973 OWT851970:OWT851973 OMX851970:OMX851973 ODB851970:ODB851973 NTF851970:NTF851973 NJJ851970:NJJ851973 MZN851970:MZN851973 MPR851970:MPR851973 MFV851970:MFV851973 LVZ851970:LVZ851973 LMD851970:LMD851973 LCH851970:LCH851973 KSL851970:KSL851973 KIP851970:KIP851973 JYT851970:JYT851973 JOX851970:JOX851973 JFB851970:JFB851973 IVF851970:IVF851973 ILJ851970:ILJ851973 IBN851970:IBN851973 HRR851970:HRR851973 HHV851970:HHV851973 GXZ851970:GXZ851973 GOD851970:GOD851973 GEH851970:GEH851973 FUL851970:FUL851973 FKP851970:FKP851973 FAT851970:FAT851973 EQX851970:EQX851973 EHB851970:EHB851973 DXF851970:DXF851973 DNJ851970:DNJ851973 DDN851970:DDN851973 CTR851970:CTR851973 CJV851970:CJV851973 BZZ851970:BZZ851973 BQD851970:BQD851973 BGH851970:BGH851973 AWL851970:AWL851973 AMP851970:AMP851973 ACT851970:ACT851973 SX851970:SX851973 JB851970:JB851973 F851970:F851973 WVN786434:WVN786437 WLR786434:WLR786437 WBV786434:WBV786437 VRZ786434:VRZ786437 VID786434:VID786437 UYH786434:UYH786437 UOL786434:UOL786437 UEP786434:UEP786437 TUT786434:TUT786437 TKX786434:TKX786437 TBB786434:TBB786437 SRF786434:SRF786437 SHJ786434:SHJ786437 RXN786434:RXN786437 RNR786434:RNR786437 RDV786434:RDV786437 QTZ786434:QTZ786437 QKD786434:QKD786437 QAH786434:QAH786437 PQL786434:PQL786437 PGP786434:PGP786437 OWT786434:OWT786437 OMX786434:OMX786437 ODB786434:ODB786437 NTF786434:NTF786437 NJJ786434:NJJ786437 MZN786434:MZN786437 MPR786434:MPR786437 MFV786434:MFV786437 LVZ786434:LVZ786437 LMD786434:LMD786437 LCH786434:LCH786437 KSL786434:KSL786437 KIP786434:KIP786437 JYT786434:JYT786437 JOX786434:JOX786437 JFB786434:JFB786437 IVF786434:IVF786437 ILJ786434:ILJ786437 IBN786434:IBN786437 HRR786434:HRR786437 HHV786434:HHV786437 GXZ786434:GXZ786437 GOD786434:GOD786437 GEH786434:GEH786437 FUL786434:FUL786437 FKP786434:FKP786437 FAT786434:FAT786437 EQX786434:EQX786437 EHB786434:EHB786437 DXF786434:DXF786437 DNJ786434:DNJ786437 DDN786434:DDN786437 CTR786434:CTR786437 CJV786434:CJV786437 BZZ786434:BZZ786437 BQD786434:BQD786437 BGH786434:BGH786437 AWL786434:AWL786437 AMP786434:AMP786437 ACT786434:ACT786437 SX786434:SX786437 JB786434:JB786437 F786434:F786437 WVN720898:WVN720901 WLR720898:WLR720901 WBV720898:WBV720901 VRZ720898:VRZ720901 VID720898:VID720901 UYH720898:UYH720901 UOL720898:UOL720901 UEP720898:UEP720901 TUT720898:TUT720901 TKX720898:TKX720901 TBB720898:TBB720901 SRF720898:SRF720901 SHJ720898:SHJ720901 RXN720898:RXN720901 RNR720898:RNR720901 RDV720898:RDV720901 QTZ720898:QTZ720901 QKD720898:QKD720901 QAH720898:QAH720901 PQL720898:PQL720901 PGP720898:PGP720901 OWT720898:OWT720901 OMX720898:OMX720901 ODB720898:ODB720901 NTF720898:NTF720901 NJJ720898:NJJ720901 MZN720898:MZN720901 MPR720898:MPR720901 MFV720898:MFV720901 LVZ720898:LVZ720901 LMD720898:LMD720901 LCH720898:LCH720901 KSL720898:KSL720901 KIP720898:KIP720901 JYT720898:JYT720901 JOX720898:JOX720901 JFB720898:JFB720901 IVF720898:IVF720901 ILJ720898:ILJ720901 IBN720898:IBN720901 HRR720898:HRR720901 HHV720898:HHV720901 GXZ720898:GXZ720901 GOD720898:GOD720901 GEH720898:GEH720901 FUL720898:FUL720901 FKP720898:FKP720901 FAT720898:FAT720901 EQX720898:EQX720901 EHB720898:EHB720901 DXF720898:DXF720901 DNJ720898:DNJ720901 DDN720898:DDN720901 CTR720898:CTR720901 CJV720898:CJV720901 BZZ720898:BZZ720901 BQD720898:BQD720901 BGH720898:BGH720901 AWL720898:AWL720901 AMP720898:AMP720901 ACT720898:ACT720901 SX720898:SX720901 JB720898:JB720901 F720898:F720901 WVN655362:WVN655365 WLR655362:WLR655365 WBV655362:WBV655365 VRZ655362:VRZ655365 VID655362:VID655365 UYH655362:UYH655365 UOL655362:UOL655365 UEP655362:UEP655365 TUT655362:TUT655365 TKX655362:TKX655365 TBB655362:TBB655365 SRF655362:SRF655365 SHJ655362:SHJ655365 RXN655362:RXN655365 RNR655362:RNR655365 RDV655362:RDV655365 QTZ655362:QTZ655365 QKD655362:QKD655365 QAH655362:QAH655365 PQL655362:PQL655365 PGP655362:PGP655365 OWT655362:OWT655365 OMX655362:OMX655365 ODB655362:ODB655365 NTF655362:NTF655365 NJJ655362:NJJ655365 MZN655362:MZN655365 MPR655362:MPR655365 MFV655362:MFV655365 LVZ655362:LVZ655365 LMD655362:LMD655365 LCH655362:LCH655365 KSL655362:KSL655365 KIP655362:KIP655365 JYT655362:JYT655365 JOX655362:JOX655365 JFB655362:JFB655365 IVF655362:IVF655365 ILJ655362:ILJ655365 IBN655362:IBN655365 HRR655362:HRR655365 HHV655362:HHV655365 GXZ655362:GXZ655365 GOD655362:GOD655365 GEH655362:GEH655365 FUL655362:FUL655365 FKP655362:FKP655365 FAT655362:FAT655365 EQX655362:EQX655365 EHB655362:EHB655365 DXF655362:DXF655365 DNJ655362:DNJ655365 DDN655362:DDN655365 CTR655362:CTR655365 CJV655362:CJV655365 BZZ655362:BZZ655365 BQD655362:BQD655365 BGH655362:BGH655365 AWL655362:AWL655365 AMP655362:AMP655365 ACT655362:ACT655365 SX655362:SX655365 JB655362:JB655365 F655362:F655365 WVN589826:WVN589829 WLR589826:WLR589829 WBV589826:WBV589829 VRZ589826:VRZ589829 VID589826:VID589829 UYH589826:UYH589829 UOL589826:UOL589829 UEP589826:UEP589829 TUT589826:TUT589829 TKX589826:TKX589829 TBB589826:TBB589829 SRF589826:SRF589829 SHJ589826:SHJ589829 RXN589826:RXN589829 RNR589826:RNR589829 RDV589826:RDV589829 QTZ589826:QTZ589829 QKD589826:QKD589829 QAH589826:QAH589829 PQL589826:PQL589829 PGP589826:PGP589829 OWT589826:OWT589829 OMX589826:OMX589829 ODB589826:ODB589829 NTF589826:NTF589829 NJJ589826:NJJ589829 MZN589826:MZN589829 MPR589826:MPR589829 MFV589826:MFV589829 LVZ589826:LVZ589829 LMD589826:LMD589829 LCH589826:LCH589829 KSL589826:KSL589829 KIP589826:KIP589829 JYT589826:JYT589829 JOX589826:JOX589829 JFB589826:JFB589829 IVF589826:IVF589829 ILJ589826:ILJ589829 IBN589826:IBN589829 HRR589826:HRR589829 HHV589826:HHV589829 GXZ589826:GXZ589829 GOD589826:GOD589829 GEH589826:GEH589829 FUL589826:FUL589829 FKP589826:FKP589829 FAT589826:FAT589829 EQX589826:EQX589829 EHB589826:EHB589829 DXF589826:DXF589829 DNJ589826:DNJ589829 DDN589826:DDN589829 CTR589826:CTR589829 CJV589826:CJV589829 BZZ589826:BZZ589829 BQD589826:BQD589829 BGH589826:BGH589829 AWL589826:AWL589829 AMP589826:AMP589829 ACT589826:ACT589829 SX589826:SX589829 JB589826:JB589829 F589826:F589829 WVN524290:WVN524293 WLR524290:WLR524293 WBV524290:WBV524293 VRZ524290:VRZ524293 VID524290:VID524293 UYH524290:UYH524293 UOL524290:UOL524293 UEP524290:UEP524293 TUT524290:TUT524293 TKX524290:TKX524293 TBB524290:TBB524293 SRF524290:SRF524293 SHJ524290:SHJ524293 RXN524290:RXN524293 RNR524290:RNR524293 RDV524290:RDV524293 QTZ524290:QTZ524293 QKD524290:QKD524293 QAH524290:QAH524293 PQL524290:PQL524293 PGP524290:PGP524293 OWT524290:OWT524293 OMX524290:OMX524293 ODB524290:ODB524293 NTF524290:NTF524293 NJJ524290:NJJ524293 MZN524290:MZN524293 MPR524290:MPR524293 MFV524290:MFV524293 LVZ524290:LVZ524293 LMD524290:LMD524293 LCH524290:LCH524293 KSL524290:KSL524293 KIP524290:KIP524293 JYT524290:JYT524293 JOX524290:JOX524293 JFB524290:JFB524293 IVF524290:IVF524293 ILJ524290:ILJ524293 IBN524290:IBN524293 HRR524290:HRR524293 HHV524290:HHV524293 GXZ524290:GXZ524293 GOD524290:GOD524293 GEH524290:GEH524293 FUL524290:FUL524293 FKP524290:FKP524293 FAT524290:FAT524293 EQX524290:EQX524293 EHB524290:EHB524293 DXF524290:DXF524293 DNJ524290:DNJ524293 DDN524290:DDN524293 CTR524290:CTR524293 CJV524290:CJV524293 BZZ524290:BZZ524293 BQD524290:BQD524293 BGH524290:BGH524293 AWL524290:AWL524293 AMP524290:AMP524293 ACT524290:ACT524293 SX524290:SX524293 JB524290:JB524293 F524290:F524293 WVN458754:WVN458757 WLR458754:WLR458757 WBV458754:WBV458757 VRZ458754:VRZ458757 VID458754:VID458757 UYH458754:UYH458757 UOL458754:UOL458757 UEP458754:UEP458757 TUT458754:TUT458757 TKX458754:TKX458757 TBB458754:TBB458757 SRF458754:SRF458757 SHJ458754:SHJ458757 RXN458754:RXN458757 RNR458754:RNR458757 RDV458754:RDV458757 QTZ458754:QTZ458757 QKD458754:QKD458757 QAH458754:QAH458757 PQL458754:PQL458757 PGP458754:PGP458757 OWT458754:OWT458757 OMX458754:OMX458757 ODB458754:ODB458757 NTF458754:NTF458757 NJJ458754:NJJ458757 MZN458754:MZN458757 MPR458754:MPR458757 MFV458754:MFV458757 LVZ458754:LVZ458757 LMD458754:LMD458757 LCH458754:LCH458757 KSL458754:KSL458757 KIP458754:KIP458757 JYT458754:JYT458757 JOX458754:JOX458757 JFB458754:JFB458757 IVF458754:IVF458757 ILJ458754:ILJ458757 IBN458754:IBN458757 HRR458754:HRR458757 HHV458754:HHV458757 GXZ458754:GXZ458757 GOD458754:GOD458757 GEH458754:GEH458757 FUL458754:FUL458757 FKP458754:FKP458757 FAT458754:FAT458757 EQX458754:EQX458757 EHB458754:EHB458757 DXF458754:DXF458757 DNJ458754:DNJ458757 DDN458754:DDN458757 CTR458754:CTR458757 CJV458754:CJV458757 BZZ458754:BZZ458757 BQD458754:BQD458757 BGH458754:BGH458757 AWL458754:AWL458757 AMP458754:AMP458757 ACT458754:ACT458757 SX458754:SX458757 JB458754:JB458757 F458754:F458757 WVN393218:WVN393221 WLR393218:WLR393221 WBV393218:WBV393221 VRZ393218:VRZ393221 VID393218:VID393221 UYH393218:UYH393221 UOL393218:UOL393221 UEP393218:UEP393221 TUT393218:TUT393221 TKX393218:TKX393221 TBB393218:TBB393221 SRF393218:SRF393221 SHJ393218:SHJ393221 RXN393218:RXN393221 RNR393218:RNR393221 RDV393218:RDV393221 QTZ393218:QTZ393221 QKD393218:QKD393221 QAH393218:QAH393221 PQL393218:PQL393221 PGP393218:PGP393221 OWT393218:OWT393221 OMX393218:OMX393221 ODB393218:ODB393221 NTF393218:NTF393221 NJJ393218:NJJ393221 MZN393218:MZN393221 MPR393218:MPR393221 MFV393218:MFV393221 LVZ393218:LVZ393221 LMD393218:LMD393221 LCH393218:LCH393221 KSL393218:KSL393221 KIP393218:KIP393221 JYT393218:JYT393221 JOX393218:JOX393221 JFB393218:JFB393221 IVF393218:IVF393221 ILJ393218:ILJ393221 IBN393218:IBN393221 HRR393218:HRR393221 HHV393218:HHV393221 GXZ393218:GXZ393221 GOD393218:GOD393221 GEH393218:GEH393221 FUL393218:FUL393221 FKP393218:FKP393221 FAT393218:FAT393221 EQX393218:EQX393221 EHB393218:EHB393221 DXF393218:DXF393221 DNJ393218:DNJ393221 DDN393218:DDN393221 CTR393218:CTR393221 CJV393218:CJV393221 BZZ393218:BZZ393221 BQD393218:BQD393221 BGH393218:BGH393221 AWL393218:AWL393221 AMP393218:AMP393221 ACT393218:ACT393221 SX393218:SX393221 JB393218:JB393221 F393218:F393221 WVN327682:WVN327685 WLR327682:WLR327685 WBV327682:WBV327685 VRZ327682:VRZ327685 VID327682:VID327685 UYH327682:UYH327685 UOL327682:UOL327685 UEP327682:UEP327685 TUT327682:TUT327685 TKX327682:TKX327685 TBB327682:TBB327685 SRF327682:SRF327685 SHJ327682:SHJ327685 RXN327682:RXN327685 RNR327682:RNR327685 RDV327682:RDV327685 QTZ327682:QTZ327685 QKD327682:QKD327685 QAH327682:QAH327685 PQL327682:PQL327685 PGP327682:PGP327685 OWT327682:OWT327685 OMX327682:OMX327685 ODB327682:ODB327685 NTF327682:NTF327685 NJJ327682:NJJ327685 MZN327682:MZN327685 MPR327682:MPR327685 MFV327682:MFV327685 LVZ327682:LVZ327685 LMD327682:LMD327685 LCH327682:LCH327685 KSL327682:KSL327685 KIP327682:KIP327685 JYT327682:JYT327685 JOX327682:JOX327685 JFB327682:JFB327685 IVF327682:IVF327685 ILJ327682:ILJ327685 IBN327682:IBN327685 HRR327682:HRR327685 HHV327682:HHV327685 GXZ327682:GXZ327685 GOD327682:GOD327685 GEH327682:GEH327685 FUL327682:FUL327685 FKP327682:FKP327685 FAT327682:FAT327685 EQX327682:EQX327685 EHB327682:EHB327685 DXF327682:DXF327685 DNJ327682:DNJ327685 DDN327682:DDN327685 CTR327682:CTR327685 CJV327682:CJV327685 BZZ327682:BZZ327685 BQD327682:BQD327685 BGH327682:BGH327685 AWL327682:AWL327685 AMP327682:AMP327685 ACT327682:ACT327685 SX327682:SX327685 JB327682:JB327685 F327682:F327685 WVN262146:WVN262149 WLR262146:WLR262149 WBV262146:WBV262149 VRZ262146:VRZ262149 VID262146:VID262149 UYH262146:UYH262149 UOL262146:UOL262149 UEP262146:UEP262149 TUT262146:TUT262149 TKX262146:TKX262149 TBB262146:TBB262149 SRF262146:SRF262149 SHJ262146:SHJ262149 RXN262146:RXN262149 RNR262146:RNR262149 RDV262146:RDV262149 QTZ262146:QTZ262149 QKD262146:QKD262149 QAH262146:QAH262149 PQL262146:PQL262149 PGP262146:PGP262149 OWT262146:OWT262149 OMX262146:OMX262149 ODB262146:ODB262149 NTF262146:NTF262149 NJJ262146:NJJ262149 MZN262146:MZN262149 MPR262146:MPR262149 MFV262146:MFV262149 LVZ262146:LVZ262149 LMD262146:LMD262149 LCH262146:LCH262149 KSL262146:KSL262149 KIP262146:KIP262149 JYT262146:JYT262149 JOX262146:JOX262149 JFB262146:JFB262149 IVF262146:IVF262149 ILJ262146:ILJ262149 IBN262146:IBN262149 HRR262146:HRR262149 HHV262146:HHV262149 GXZ262146:GXZ262149 GOD262146:GOD262149 GEH262146:GEH262149 FUL262146:FUL262149 FKP262146:FKP262149 FAT262146:FAT262149 EQX262146:EQX262149 EHB262146:EHB262149 DXF262146:DXF262149 DNJ262146:DNJ262149 DDN262146:DDN262149 CTR262146:CTR262149 CJV262146:CJV262149 BZZ262146:BZZ262149 BQD262146:BQD262149 BGH262146:BGH262149 AWL262146:AWL262149 AMP262146:AMP262149 ACT262146:ACT262149 SX262146:SX262149 JB262146:JB262149 F262146:F262149 WVN196610:WVN196613 WLR196610:WLR196613 WBV196610:WBV196613 VRZ196610:VRZ196613 VID196610:VID196613 UYH196610:UYH196613 UOL196610:UOL196613 UEP196610:UEP196613 TUT196610:TUT196613 TKX196610:TKX196613 TBB196610:TBB196613 SRF196610:SRF196613 SHJ196610:SHJ196613 RXN196610:RXN196613 RNR196610:RNR196613 RDV196610:RDV196613 QTZ196610:QTZ196613 QKD196610:QKD196613 QAH196610:QAH196613 PQL196610:PQL196613 PGP196610:PGP196613 OWT196610:OWT196613 OMX196610:OMX196613 ODB196610:ODB196613 NTF196610:NTF196613 NJJ196610:NJJ196613 MZN196610:MZN196613 MPR196610:MPR196613 MFV196610:MFV196613 LVZ196610:LVZ196613 LMD196610:LMD196613 LCH196610:LCH196613 KSL196610:KSL196613 KIP196610:KIP196613 JYT196610:JYT196613 JOX196610:JOX196613 JFB196610:JFB196613 IVF196610:IVF196613 ILJ196610:ILJ196613 IBN196610:IBN196613 HRR196610:HRR196613 HHV196610:HHV196613 GXZ196610:GXZ196613 GOD196610:GOD196613 GEH196610:GEH196613 FUL196610:FUL196613 FKP196610:FKP196613 FAT196610:FAT196613 EQX196610:EQX196613 EHB196610:EHB196613 DXF196610:DXF196613 DNJ196610:DNJ196613 DDN196610:DDN196613 CTR196610:CTR196613 CJV196610:CJV196613 BZZ196610:BZZ196613 BQD196610:BQD196613 BGH196610:BGH196613 AWL196610:AWL196613 AMP196610:AMP196613 ACT196610:ACT196613 SX196610:SX196613 JB196610:JB196613 F196610:F196613 WVN131074:WVN131077 WLR131074:WLR131077 WBV131074:WBV131077 VRZ131074:VRZ131077 VID131074:VID131077 UYH131074:UYH131077 UOL131074:UOL131077 UEP131074:UEP131077 TUT131074:TUT131077 TKX131074:TKX131077 TBB131074:TBB131077 SRF131074:SRF131077 SHJ131074:SHJ131077 RXN131074:RXN131077 RNR131074:RNR131077 RDV131074:RDV131077 QTZ131074:QTZ131077 QKD131074:QKD131077 QAH131074:QAH131077 PQL131074:PQL131077 PGP131074:PGP131077 OWT131074:OWT131077 OMX131074:OMX131077 ODB131074:ODB131077 NTF131074:NTF131077 NJJ131074:NJJ131077 MZN131074:MZN131077 MPR131074:MPR131077 MFV131074:MFV131077 LVZ131074:LVZ131077 LMD131074:LMD131077 LCH131074:LCH131077 KSL131074:KSL131077 KIP131074:KIP131077 JYT131074:JYT131077 JOX131074:JOX131077 JFB131074:JFB131077 IVF131074:IVF131077 ILJ131074:ILJ131077 IBN131074:IBN131077 HRR131074:HRR131077 HHV131074:HHV131077 GXZ131074:GXZ131077 GOD131074:GOD131077 GEH131074:GEH131077 FUL131074:FUL131077 FKP131074:FKP131077 FAT131074:FAT131077 EQX131074:EQX131077 EHB131074:EHB131077 DXF131074:DXF131077 DNJ131074:DNJ131077 DDN131074:DDN131077 CTR131074:CTR131077 CJV131074:CJV131077 BZZ131074:BZZ131077 BQD131074:BQD131077 BGH131074:BGH131077 AWL131074:AWL131077 AMP131074:AMP131077 ACT131074:ACT131077 SX131074:SX131077 JB131074:JB131077 F131074:F131077 WVN65538:WVN65541 WLR65538:WLR65541 WBV65538:WBV65541 VRZ65538:VRZ65541 VID65538:VID65541 UYH65538:UYH65541 UOL65538:UOL65541 UEP65538:UEP65541 TUT65538:TUT65541 TKX65538:TKX65541 TBB65538:TBB65541 SRF65538:SRF65541 SHJ65538:SHJ65541 RXN65538:RXN65541 RNR65538:RNR65541 RDV65538:RDV65541 QTZ65538:QTZ65541 QKD65538:QKD65541 QAH65538:QAH65541 PQL65538:PQL65541 PGP65538:PGP65541 OWT65538:OWT65541 OMX65538:OMX65541 ODB65538:ODB65541 NTF65538:NTF65541 NJJ65538:NJJ65541 MZN65538:MZN65541 MPR65538:MPR65541 MFV65538:MFV65541 LVZ65538:LVZ65541 LMD65538:LMD65541 LCH65538:LCH65541 KSL65538:KSL65541 KIP65538:KIP65541 JYT65538:JYT65541 JOX65538:JOX65541 JFB65538:JFB65541 IVF65538:IVF65541 ILJ65538:ILJ65541 IBN65538:IBN65541 HRR65538:HRR65541 HHV65538:HHV65541 GXZ65538:GXZ65541 GOD65538:GOD65541 GEH65538:GEH65541 FUL65538:FUL65541 FKP65538:FKP65541 FAT65538:FAT65541 EQX65538:EQX65541 EHB65538:EHB65541 DXF65538:DXF65541 DNJ65538:DNJ65541 DDN65538:DDN65541 CTR65538:CTR65541 CJV65538:CJV65541 BZZ65538:BZZ65541 BQD65538:BQD65541 BGH65538:BGH65541 AWL65538:AWL65541 AMP65538:AMP65541 ACT65538:ACT65541 SX65538:SX65541 JB65538:JB65541 F65538:F65541 C3:C13 WVJ983042:WVL983058 WLN983042:WLP983058 WBR983042:WBT983058 VRV983042:VRX983058 VHZ983042:VIB983058 UYD983042:UYF983058 UOH983042:UOJ983058 UEL983042:UEN983058 TUP983042:TUR983058 TKT983042:TKV983058 TAX983042:TAZ983058 SRB983042:SRD983058 SHF983042:SHH983058 RXJ983042:RXL983058 RNN983042:RNP983058 RDR983042:RDT983058 QTV983042:QTX983058 QJZ983042:QKB983058 QAD983042:QAF983058 PQH983042:PQJ983058 PGL983042:PGN983058 OWP983042:OWR983058 OMT983042:OMV983058 OCX983042:OCZ983058 NTB983042:NTD983058 NJF983042:NJH983058 MZJ983042:MZL983058 MPN983042:MPP983058 MFR983042:MFT983058 LVV983042:LVX983058 LLZ983042:LMB983058 LCD983042:LCF983058 KSH983042:KSJ983058 KIL983042:KIN983058 JYP983042:JYR983058 JOT983042:JOV983058 JEX983042:JEZ983058 IVB983042:IVD983058 ILF983042:ILH983058 IBJ983042:IBL983058 HRN983042:HRP983058 HHR983042:HHT983058 GXV983042:GXX983058 GNZ983042:GOB983058 GED983042:GEF983058 FUH983042:FUJ983058 FKL983042:FKN983058 FAP983042:FAR983058 EQT983042:EQV983058 EGX983042:EGZ983058 DXB983042:DXD983058 DNF983042:DNH983058 DDJ983042:DDL983058 CTN983042:CTP983058 CJR983042:CJT983058 BZV983042:BZX983058 BPZ983042:BQB983058 BGD983042:BGF983058 AWH983042:AWJ983058 AML983042:AMN983058 ACP983042:ACR983058 ST983042:SV983058 IX983042:IZ983058 B983042:D983058 WVJ917506:WVL917522 WLN917506:WLP917522 WBR917506:WBT917522 VRV917506:VRX917522 VHZ917506:VIB917522 UYD917506:UYF917522 UOH917506:UOJ917522 UEL917506:UEN917522 TUP917506:TUR917522 TKT917506:TKV917522 TAX917506:TAZ917522 SRB917506:SRD917522 SHF917506:SHH917522 RXJ917506:RXL917522 RNN917506:RNP917522 RDR917506:RDT917522 QTV917506:QTX917522 QJZ917506:QKB917522 QAD917506:QAF917522 PQH917506:PQJ917522 PGL917506:PGN917522 OWP917506:OWR917522 OMT917506:OMV917522 OCX917506:OCZ917522 NTB917506:NTD917522 NJF917506:NJH917522 MZJ917506:MZL917522 MPN917506:MPP917522 MFR917506:MFT917522 LVV917506:LVX917522 LLZ917506:LMB917522 LCD917506:LCF917522 KSH917506:KSJ917522 KIL917506:KIN917522 JYP917506:JYR917522 JOT917506:JOV917522 JEX917506:JEZ917522 IVB917506:IVD917522 ILF917506:ILH917522 IBJ917506:IBL917522 HRN917506:HRP917522 HHR917506:HHT917522 GXV917506:GXX917522 GNZ917506:GOB917522 GED917506:GEF917522 FUH917506:FUJ917522 FKL917506:FKN917522 FAP917506:FAR917522 EQT917506:EQV917522 EGX917506:EGZ917522 DXB917506:DXD917522 DNF917506:DNH917522 DDJ917506:DDL917522 CTN917506:CTP917522 CJR917506:CJT917522 BZV917506:BZX917522 BPZ917506:BQB917522 BGD917506:BGF917522 AWH917506:AWJ917522 AML917506:AMN917522 ACP917506:ACR917522 ST917506:SV917522 IX917506:IZ917522 B917506:D917522 WVJ851970:WVL851986 WLN851970:WLP851986 WBR851970:WBT851986 VRV851970:VRX851986 VHZ851970:VIB851986 UYD851970:UYF851986 UOH851970:UOJ851986 UEL851970:UEN851986 TUP851970:TUR851986 TKT851970:TKV851986 TAX851970:TAZ851986 SRB851970:SRD851986 SHF851970:SHH851986 RXJ851970:RXL851986 RNN851970:RNP851986 RDR851970:RDT851986 QTV851970:QTX851986 QJZ851970:QKB851986 QAD851970:QAF851986 PQH851970:PQJ851986 PGL851970:PGN851986 OWP851970:OWR851986 OMT851970:OMV851986 OCX851970:OCZ851986 NTB851970:NTD851986 NJF851970:NJH851986 MZJ851970:MZL851986 MPN851970:MPP851986 MFR851970:MFT851986 LVV851970:LVX851986 LLZ851970:LMB851986 LCD851970:LCF851986 KSH851970:KSJ851986 KIL851970:KIN851986 JYP851970:JYR851986 JOT851970:JOV851986 JEX851970:JEZ851986 IVB851970:IVD851986 ILF851970:ILH851986 IBJ851970:IBL851986 HRN851970:HRP851986 HHR851970:HHT851986 GXV851970:GXX851986 GNZ851970:GOB851986 GED851970:GEF851986 FUH851970:FUJ851986 FKL851970:FKN851986 FAP851970:FAR851986 EQT851970:EQV851986 EGX851970:EGZ851986 DXB851970:DXD851986 DNF851970:DNH851986 DDJ851970:DDL851986 CTN851970:CTP851986 CJR851970:CJT851986 BZV851970:BZX851986 BPZ851970:BQB851986 BGD851970:BGF851986 AWH851970:AWJ851986 AML851970:AMN851986 ACP851970:ACR851986 ST851970:SV851986 IX851970:IZ851986 B851970:D851986 WVJ786434:WVL786450 WLN786434:WLP786450 WBR786434:WBT786450 VRV786434:VRX786450 VHZ786434:VIB786450 UYD786434:UYF786450 UOH786434:UOJ786450 UEL786434:UEN786450 TUP786434:TUR786450 TKT786434:TKV786450 TAX786434:TAZ786450 SRB786434:SRD786450 SHF786434:SHH786450 RXJ786434:RXL786450 RNN786434:RNP786450 RDR786434:RDT786450 QTV786434:QTX786450 QJZ786434:QKB786450 QAD786434:QAF786450 PQH786434:PQJ786450 PGL786434:PGN786450 OWP786434:OWR786450 OMT786434:OMV786450 OCX786434:OCZ786450 NTB786434:NTD786450 NJF786434:NJH786450 MZJ786434:MZL786450 MPN786434:MPP786450 MFR786434:MFT786450 LVV786434:LVX786450 LLZ786434:LMB786450 LCD786434:LCF786450 KSH786434:KSJ786450 KIL786434:KIN786450 JYP786434:JYR786450 JOT786434:JOV786450 JEX786434:JEZ786450 IVB786434:IVD786450 ILF786434:ILH786450 IBJ786434:IBL786450 HRN786434:HRP786450 HHR786434:HHT786450 GXV786434:GXX786450 GNZ786434:GOB786450 GED786434:GEF786450 FUH786434:FUJ786450 FKL786434:FKN786450 FAP786434:FAR786450 EQT786434:EQV786450 EGX786434:EGZ786450 DXB786434:DXD786450 DNF786434:DNH786450 DDJ786434:DDL786450 CTN786434:CTP786450 CJR786434:CJT786450 BZV786434:BZX786450 BPZ786434:BQB786450 BGD786434:BGF786450 AWH786434:AWJ786450 AML786434:AMN786450 ACP786434:ACR786450 ST786434:SV786450 IX786434:IZ786450 B786434:D786450 WVJ720898:WVL720914 WLN720898:WLP720914 WBR720898:WBT720914 VRV720898:VRX720914 VHZ720898:VIB720914 UYD720898:UYF720914 UOH720898:UOJ720914 UEL720898:UEN720914 TUP720898:TUR720914 TKT720898:TKV720914 TAX720898:TAZ720914 SRB720898:SRD720914 SHF720898:SHH720914 RXJ720898:RXL720914 RNN720898:RNP720914 RDR720898:RDT720914 QTV720898:QTX720914 QJZ720898:QKB720914 QAD720898:QAF720914 PQH720898:PQJ720914 PGL720898:PGN720914 OWP720898:OWR720914 OMT720898:OMV720914 OCX720898:OCZ720914 NTB720898:NTD720914 NJF720898:NJH720914 MZJ720898:MZL720914 MPN720898:MPP720914 MFR720898:MFT720914 LVV720898:LVX720914 LLZ720898:LMB720914 LCD720898:LCF720914 KSH720898:KSJ720914 KIL720898:KIN720914 JYP720898:JYR720914 JOT720898:JOV720914 JEX720898:JEZ720914 IVB720898:IVD720914 ILF720898:ILH720914 IBJ720898:IBL720914 HRN720898:HRP720914 HHR720898:HHT720914 GXV720898:GXX720914 GNZ720898:GOB720914 GED720898:GEF720914 FUH720898:FUJ720914 FKL720898:FKN720914 FAP720898:FAR720914 EQT720898:EQV720914 EGX720898:EGZ720914 DXB720898:DXD720914 DNF720898:DNH720914 DDJ720898:DDL720914 CTN720898:CTP720914 CJR720898:CJT720914 BZV720898:BZX720914 BPZ720898:BQB720914 BGD720898:BGF720914 AWH720898:AWJ720914 AML720898:AMN720914 ACP720898:ACR720914 ST720898:SV720914 IX720898:IZ720914 B720898:D720914 WVJ655362:WVL655378 WLN655362:WLP655378 WBR655362:WBT655378 VRV655362:VRX655378 VHZ655362:VIB655378 UYD655362:UYF655378 UOH655362:UOJ655378 UEL655362:UEN655378 TUP655362:TUR655378 TKT655362:TKV655378 TAX655362:TAZ655378 SRB655362:SRD655378 SHF655362:SHH655378 RXJ655362:RXL655378 RNN655362:RNP655378 RDR655362:RDT655378 QTV655362:QTX655378 QJZ655362:QKB655378 QAD655362:QAF655378 PQH655362:PQJ655378 PGL655362:PGN655378 OWP655362:OWR655378 OMT655362:OMV655378 OCX655362:OCZ655378 NTB655362:NTD655378 NJF655362:NJH655378 MZJ655362:MZL655378 MPN655362:MPP655378 MFR655362:MFT655378 LVV655362:LVX655378 LLZ655362:LMB655378 LCD655362:LCF655378 KSH655362:KSJ655378 KIL655362:KIN655378 JYP655362:JYR655378 JOT655362:JOV655378 JEX655362:JEZ655378 IVB655362:IVD655378 ILF655362:ILH655378 IBJ655362:IBL655378 HRN655362:HRP655378 HHR655362:HHT655378 GXV655362:GXX655378 GNZ655362:GOB655378 GED655362:GEF655378 FUH655362:FUJ655378 FKL655362:FKN655378 FAP655362:FAR655378 EQT655362:EQV655378 EGX655362:EGZ655378 DXB655362:DXD655378 DNF655362:DNH655378 DDJ655362:DDL655378 CTN655362:CTP655378 CJR655362:CJT655378 BZV655362:BZX655378 BPZ655362:BQB655378 BGD655362:BGF655378 AWH655362:AWJ655378 AML655362:AMN655378 ACP655362:ACR655378 ST655362:SV655378 IX655362:IZ655378 B655362:D655378 WVJ589826:WVL589842 WLN589826:WLP589842 WBR589826:WBT589842 VRV589826:VRX589842 VHZ589826:VIB589842 UYD589826:UYF589842 UOH589826:UOJ589842 UEL589826:UEN589842 TUP589826:TUR589842 TKT589826:TKV589842 TAX589826:TAZ589842 SRB589826:SRD589842 SHF589826:SHH589842 RXJ589826:RXL589842 RNN589826:RNP589842 RDR589826:RDT589842 QTV589826:QTX589842 QJZ589826:QKB589842 QAD589826:QAF589842 PQH589826:PQJ589842 PGL589826:PGN589842 OWP589826:OWR589842 OMT589826:OMV589842 OCX589826:OCZ589842 NTB589826:NTD589842 NJF589826:NJH589842 MZJ589826:MZL589842 MPN589826:MPP589842 MFR589826:MFT589842 LVV589826:LVX589842 LLZ589826:LMB589842 LCD589826:LCF589842 KSH589826:KSJ589842 KIL589826:KIN589842 JYP589826:JYR589842 JOT589826:JOV589842 JEX589826:JEZ589842 IVB589826:IVD589842 ILF589826:ILH589842 IBJ589826:IBL589842 HRN589826:HRP589842 HHR589826:HHT589842 GXV589826:GXX589842 GNZ589826:GOB589842 GED589826:GEF589842 FUH589826:FUJ589842 FKL589826:FKN589842 FAP589826:FAR589842 EQT589826:EQV589842 EGX589826:EGZ589842 DXB589826:DXD589842 DNF589826:DNH589842 DDJ589826:DDL589842 CTN589826:CTP589842 CJR589826:CJT589842 BZV589826:BZX589842 BPZ589826:BQB589842 BGD589826:BGF589842 AWH589826:AWJ589842 AML589826:AMN589842 ACP589826:ACR589842 ST589826:SV589842 IX589826:IZ589842 B589826:D589842 WVJ524290:WVL524306 WLN524290:WLP524306 WBR524290:WBT524306 VRV524290:VRX524306 VHZ524290:VIB524306 UYD524290:UYF524306 UOH524290:UOJ524306 UEL524290:UEN524306 TUP524290:TUR524306 TKT524290:TKV524306 TAX524290:TAZ524306 SRB524290:SRD524306 SHF524290:SHH524306 RXJ524290:RXL524306 RNN524290:RNP524306 RDR524290:RDT524306 QTV524290:QTX524306 QJZ524290:QKB524306 QAD524290:QAF524306 PQH524290:PQJ524306 PGL524290:PGN524306 OWP524290:OWR524306 OMT524290:OMV524306 OCX524290:OCZ524306 NTB524290:NTD524306 NJF524290:NJH524306 MZJ524290:MZL524306 MPN524290:MPP524306 MFR524290:MFT524306 LVV524290:LVX524306 LLZ524290:LMB524306 LCD524290:LCF524306 KSH524290:KSJ524306 KIL524290:KIN524306 JYP524290:JYR524306 JOT524290:JOV524306 JEX524290:JEZ524306 IVB524290:IVD524306 ILF524290:ILH524306 IBJ524290:IBL524306 HRN524290:HRP524306 HHR524290:HHT524306 GXV524290:GXX524306 GNZ524290:GOB524306 GED524290:GEF524306 FUH524290:FUJ524306 FKL524290:FKN524306 FAP524290:FAR524306 EQT524290:EQV524306 EGX524290:EGZ524306 DXB524290:DXD524306 DNF524290:DNH524306 DDJ524290:DDL524306 CTN524290:CTP524306 CJR524290:CJT524306 BZV524290:BZX524306 BPZ524290:BQB524306 BGD524290:BGF524306 AWH524290:AWJ524306 AML524290:AMN524306 ACP524290:ACR524306 ST524290:SV524306 IX524290:IZ524306 B524290:D524306 WVJ458754:WVL458770 WLN458754:WLP458770 WBR458754:WBT458770 VRV458754:VRX458770 VHZ458754:VIB458770 UYD458754:UYF458770 UOH458754:UOJ458770 UEL458754:UEN458770 TUP458754:TUR458770 TKT458754:TKV458770 TAX458754:TAZ458770 SRB458754:SRD458770 SHF458754:SHH458770 RXJ458754:RXL458770 RNN458754:RNP458770 RDR458754:RDT458770 QTV458754:QTX458770 QJZ458754:QKB458770 QAD458754:QAF458770 PQH458754:PQJ458770 PGL458754:PGN458770 OWP458754:OWR458770 OMT458754:OMV458770 OCX458754:OCZ458770 NTB458754:NTD458770 NJF458754:NJH458770 MZJ458754:MZL458770 MPN458754:MPP458770 MFR458754:MFT458770 LVV458754:LVX458770 LLZ458754:LMB458770 LCD458754:LCF458770 KSH458754:KSJ458770 KIL458754:KIN458770 JYP458754:JYR458770 JOT458754:JOV458770 JEX458754:JEZ458770 IVB458754:IVD458770 ILF458754:ILH458770 IBJ458754:IBL458770 HRN458754:HRP458770 HHR458754:HHT458770 GXV458754:GXX458770 GNZ458754:GOB458770 GED458754:GEF458770 FUH458754:FUJ458770 FKL458754:FKN458770 FAP458754:FAR458770 EQT458754:EQV458770 EGX458754:EGZ458770 DXB458754:DXD458770 DNF458754:DNH458770 DDJ458754:DDL458770 CTN458754:CTP458770 CJR458754:CJT458770 BZV458754:BZX458770 BPZ458754:BQB458770 BGD458754:BGF458770 AWH458754:AWJ458770 AML458754:AMN458770 ACP458754:ACR458770 ST458754:SV458770 IX458754:IZ458770 B458754:D458770 WVJ393218:WVL393234 WLN393218:WLP393234 WBR393218:WBT393234 VRV393218:VRX393234 VHZ393218:VIB393234 UYD393218:UYF393234 UOH393218:UOJ393234 UEL393218:UEN393234 TUP393218:TUR393234 TKT393218:TKV393234 TAX393218:TAZ393234 SRB393218:SRD393234 SHF393218:SHH393234 RXJ393218:RXL393234 RNN393218:RNP393234 RDR393218:RDT393234 QTV393218:QTX393234 QJZ393218:QKB393234 QAD393218:QAF393234 PQH393218:PQJ393234 PGL393218:PGN393234 OWP393218:OWR393234 OMT393218:OMV393234 OCX393218:OCZ393234 NTB393218:NTD393234 NJF393218:NJH393234 MZJ393218:MZL393234 MPN393218:MPP393234 MFR393218:MFT393234 LVV393218:LVX393234 LLZ393218:LMB393234 LCD393218:LCF393234 KSH393218:KSJ393234 KIL393218:KIN393234 JYP393218:JYR393234 JOT393218:JOV393234 JEX393218:JEZ393234 IVB393218:IVD393234 ILF393218:ILH393234 IBJ393218:IBL393234 HRN393218:HRP393234 HHR393218:HHT393234 GXV393218:GXX393234 GNZ393218:GOB393234 GED393218:GEF393234 FUH393218:FUJ393234 FKL393218:FKN393234 FAP393218:FAR393234 EQT393218:EQV393234 EGX393218:EGZ393234 DXB393218:DXD393234 DNF393218:DNH393234 DDJ393218:DDL393234 CTN393218:CTP393234 CJR393218:CJT393234 BZV393218:BZX393234 BPZ393218:BQB393234 BGD393218:BGF393234 AWH393218:AWJ393234 AML393218:AMN393234 ACP393218:ACR393234 ST393218:SV393234 IX393218:IZ393234 B393218:D393234 WVJ327682:WVL327698 WLN327682:WLP327698 WBR327682:WBT327698 VRV327682:VRX327698 VHZ327682:VIB327698 UYD327682:UYF327698 UOH327682:UOJ327698 UEL327682:UEN327698 TUP327682:TUR327698 TKT327682:TKV327698 TAX327682:TAZ327698 SRB327682:SRD327698 SHF327682:SHH327698 RXJ327682:RXL327698 RNN327682:RNP327698 RDR327682:RDT327698 QTV327682:QTX327698 QJZ327682:QKB327698 QAD327682:QAF327698 PQH327682:PQJ327698 PGL327682:PGN327698 OWP327682:OWR327698 OMT327682:OMV327698 OCX327682:OCZ327698 NTB327682:NTD327698 NJF327682:NJH327698 MZJ327682:MZL327698 MPN327682:MPP327698 MFR327682:MFT327698 LVV327682:LVX327698 LLZ327682:LMB327698 LCD327682:LCF327698 KSH327682:KSJ327698 KIL327682:KIN327698 JYP327682:JYR327698 JOT327682:JOV327698 JEX327682:JEZ327698 IVB327682:IVD327698 ILF327682:ILH327698 IBJ327682:IBL327698 HRN327682:HRP327698 HHR327682:HHT327698 GXV327682:GXX327698 GNZ327682:GOB327698 GED327682:GEF327698 FUH327682:FUJ327698 FKL327682:FKN327698 FAP327682:FAR327698 EQT327682:EQV327698 EGX327682:EGZ327698 DXB327682:DXD327698 DNF327682:DNH327698 DDJ327682:DDL327698 CTN327682:CTP327698 CJR327682:CJT327698 BZV327682:BZX327698 BPZ327682:BQB327698 BGD327682:BGF327698 AWH327682:AWJ327698 AML327682:AMN327698 ACP327682:ACR327698 ST327682:SV327698 IX327682:IZ327698 B327682:D327698 WVJ262146:WVL262162 WLN262146:WLP262162 WBR262146:WBT262162 VRV262146:VRX262162 VHZ262146:VIB262162 UYD262146:UYF262162 UOH262146:UOJ262162 UEL262146:UEN262162 TUP262146:TUR262162 TKT262146:TKV262162 TAX262146:TAZ262162 SRB262146:SRD262162 SHF262146:SHH262162 RXJ262146:RXL262162 RNN262146:RNP262162 RDR262146:RDT262162 QTV262146:QTX262162 QJZ262146:QKB262162 QAD262146:QAF262162 PQH262146:PQJ262162 PGL262146:PGN262162 OWP262146:OWR262162 OMT262146:OMV262162 OCX262146:OCZ262162 NTB262146:NTD262162 NJF262146:NJH262162 MZJ262146:MZL262162 MPN262146:MPP262162 MFR262146:MFT262162 LVV262146:LVX262162 LLZ262146:LMB262162 LCD262146:LCF262162 KSH262146:KSJ262162 KIL262146:KIN262162 JYP262146:JYR262162 JOT262146:JOV262162 JEX262146:JEZ262162 IVB262146:IVD262162 ILF262146:ILH262162 IBJ262146:IBL262162 HRN262146:HRP262162 HHR262146:HHT262162 GXV262146:GXX262162 GNZ262146:GOB262162 GED262146:GEF262162 FUH262146:FUJ262162 FKL262146:FKN262162 FAP262146:FAR262162 EQT262146:EQV262162 EGX262146:EGZ262162 DXB262146:DXD262162 DNF262146:DNH262162 DDJ262146:DDL262162 CTN262146:CTP262162 CJR262146:CJT262162 BZV262146:BZX262162 BPZ262146:BQB262162 BGD262146:BGF262162 AWH262146:AWJ262162 AML262146:AMN262162 ACP262146:ACR262162 ST262146:SV262162 IX262146:IZ262162 B262146:D262162 WVJ196610:WVL196626 WLN196610:WLP196626 WBR196610:WBT196626 VRV196610:VRX196626 VHZ196610:VIB196626 UYD196610:UYF196626 UOH196610:UOJ196626 UEL196610:UEN196626 TUP196610:TUR196626 TKT196610:TKV196626 TAX196610:TAZ196626 SRB196610:SRD196626 SHF196610:SHH196626 RXJ196610:RXL196626 RNN196610:RNP196626 RDR196610:RDT196626 QTV196610:QTX196626 QJZ196610:QKB196626 QAD196610:QAF196626 PQH196610:PQJ196626 PGL196610:PGN196626 OWP196610:OWR196626 OMT196610:OMV196626 OCX196610:OCZ196626 NTB196610:NTD196626 NJF196610:NJH196626 MZJ196610:MZL196626 MPN196610:MPP196626 MFR196610:MFT196626 LVV196610:LVX196626 LLZ196610:LMB196626 LCD196610:LCF196626 KSH196610:KSJ196626 KIL196610:KIN196626 JYP196610:JYR196626 JOT196610:JOV196626 JEX196610:JEZ196626 IVB196610:IVD196626 ILF196610:ILH196626 IBJ196610:IBL196626 HRN196610:HRP196626 HHR196610:HHT196626 GXV196610:GXX196626 GNZ196610:GOB196626 GED196610:GEF196626 FUH196610:FUJ196626 FKL196610:FKN196626 FAP196610:FAR196626 EQT196610:EQV196626 EGX196610:EGZ196626 DXB196610:DXD196626 DNF196610:DNH196626 DDJ196610:DDL196626 CTN196610:CTP196626 CJR196610:CJT196626 BZV196610:BZX196626 BPZ196610:BQB196626 BGD196610:BGF196626 AWH196610:AWJ196626 AML196610:AMN196626 ACP196610:ACR196626 ST196610:SV196626 IX196610:IZ196626 B196610:D196626 WVJ131074:WVL131090 WLN131074:WLP131090 WBR131074:WBT131090 VRV131074:VRX131090 VHZ131074:VIB131090 UYD131074:UYF131090 UOH131074:UOJ131090 UEL131074:UEN131090 TUP131074:TUR131090 TKT131074:TKV131090 TAX131074:TAZ131090 SRB131074:SRD131090 SHF131074:SHH131090 RXJ131074:RXL131090 RNN131074:RNP131090 RDR131074:RDT131090 QTV131074:QTX131090 QJZ131074:QKB131090 QAD131074:QAF131090 PQH131074:PQJ131090 PGL131074:PGN131090 OWP131074:OWR131090 OMT131074:OMV131090 OCX131074:OCZ131090 NTB131074:NTD131090 NJF131074:NJH131090 MZJ131074:MZL131090 MPN131074:MPP131090 MFR131074:MFT131090 LVV131074:LVX131090 LLZ131074:LMB131090 LCD131074:LCF131090 KSH131074:KSJ131090 KIL131074:KIN131090 JYP131074:JYR131090 JOT131074:JOV131090 JEX131074:JEZ131090 IVB131074:IVD131090 ILF131074:ILH131090 IBJ131074:IBL131090 HRN131074:HRP131090 HHR131074:HHT131090 GXV131074:GXX131090 GNZ131074:GOB131090 GED131074:GEF131090 FUH131074:FUJ131090 FKL131074:FKN131090 FAP131074:FAR131090 EQT131074:EQV131090 EGX131074:EGZ131090 DXB131074:DXD131090 DNF131074:DNH131090 DDJ131074:DDL131090 CTN131074:CTP131090 CJR131074:CJT131090 BZV131074:BZX131090 BPZ131074:BQB131090 BGD131074:BGF131090 AWH131074:AWJ131090 AML131074:AMN131090 ACP131074:ACR131090 ST131074:SV131090 IX131074:IZ131090 B131074:D131090 WVJ65538:WVL65554 WLN65538:WLP65554 WBR65538:WBT65554 VRV65538:VRX65554 VHZ65538:VIB65554 UYD65538:UYF65554 UOH65538:UOJ65554 UEL65538:UEN65554 TUP65538:TUR65554 TKT65538:TKV65554 TAX65538:TAZ65554 SRB65538:SRD65554 SHF65538:SHH65554 RXJ65538:RXL65554 RNN65538:RNP65554 RDR65538:RDT65554 QTV65538:QTX65554 QJZ65538:QKB65554 QAD65538:QAF65554 PQH65538:PQJ65554 PGL65538:PGN65554 OWP65538:OWR65554 OMT65538:OMV65554 OCX65538:OCZ65554 NTB65538:NTD65554 NJF65538:NJH65554 MZJ65538:MZL65554 MPN65538:MPP65554 MFR65538:MFT65554 LVV65538:LVX65554 LLZ65538:LMB65554 LCD65538:LCF65554 KSH65538:KSJ65554 KIL65538:KIN65554 JYP65538:JYR65554 JOT65538:JOV65554 JEX65538:JEZ65554 IVB65538:IVD65554 ILF65538:ILH65554 IBJ65538:IBL65554 HRN65538:HRP65554 HHR65538:HHT65554 GXV65538:GXX65554 GNZ65538:GOB65554 GED65538:GEF65554 FUH65538:FUJ65554 FKL65538:FKN65554 FAP65538:FAR65554 EQT65538:EQV65554 EGX65538:EGZ65554 DXB65538:DXD65554 DNF65538:DNH65554 DDJ65538:DDL65554 CTN65538:CTP65554 CJR65538:CJT65554 BZV65538:BZX65554 BPZ65538:BQB65554 BGD65538:BGF65554 AWH65538:AWJ65554 AML65538:AMN65554 ACP65538:ACR65554 ST65538:SV65554 IX65538:IZ65554 B65538:D65554 IY20:IY21 WVI983057:WVI983058 WLM983057:WLM983058 WBQ983057:WBQ983058 VRU983057:VRU983058 VHY983057:VHY983058 UYC983057:UYC983058 UOG983057:UOG983058 UEK983057:UEK983058 TUO983057:TUO983058 TKS983057:TKS983058 TAW983057:TAW983058 SRA983057:SRA983058 SHE983057:SHE983058 RXI983057:RXI983058 RNM983057:RNM983058 RDQ983057:RDQ983058 QTU983057:QTU983058 QJY983057:QJY983058 QAC983057:QAC983058 PQG983057:PQG983058 PGK983057:PGK983058 OWO983057:OWO983058 OMS983057:OMS983058 OCW983057:OCW983058 NTA983057:NTA983058 NJE983057:NJE983058 MZI983057:MZI983058 MPM983057:MPM983058 MFQ983057:MFQ983058 LVU983057:LVU983058 LLY983057:LLY983058 LCC983057:LCC983058 KSG983057:KSG983058 KIK983057:KIK983058 JYO983057:JYO983058 JOS983057:JOS983058 JEW983057:JEW983058 IVA983057:IVA983058 ILE983057:ILE983058 IBI983057:IBI983058 HRM983057:HRM983058 HHQ983057:HHQ983058 GXU983057:GXU983058 GNY983057:GNY983058 GEC983057:GEC983058 FUG983057:FUG983058 FKK983057:FKK983058 FAO983057:FAO983058 EQS983057:EQS983058 EGW983057:EGW983058 DXA983057:DXA983058 DNE983057:DNE983058 DDI983057:DDI983058 CTM983057:CTM983058 CJQ983057:CJQ983058 BZU983057:BZU983058 BPY983057:BPY983058 BGC983057:BGC983058 AWG983057:AWG983058 AMK983057:AMK983058 ACO983057:ACO983058 SS983057:SS983058 IW983057:IW983058 A983057:A983058 WVI917521:WVI917522 WLM917521:WLM917522 WBQ917521:WBQ917522 VRU917521:VRU917522 VHY917521:VHY917522 UYC917521:UYC917522 UOG917521:UOG917522 UEK917521:UEK917522 TUO917521:TUO917522 TKS917521:TKS917522 TAW917521:TAW917522 SRA917521:SRA917522 SHE917521:SHE917522 RXI917521:RXI917522 RNM917521:RNM917522 RDQ917521:RDQ917522 QTU917521:QTU917522 QJY917521:QJY917522 QAC917521:QAC917522 PQG917521:PQG917522 PGK917521:PGK917522 OWO917521:OWO917522 OMS917521:OMS917522 OCW917521:OCW917522 NTA917521:NTA917522 NJE917521:NJE917522 MZI917521:MZI917522 MPM917521:MPM917522 MFQ917521:MFQ917522 LVU917521:LVU917522 LLY917521:LLY917522 LCC917521:LCC917522 KSG917521:KSG917522 KIK917521:KIK917522 JYO917521:JYO917522 JOS917521:JOS917522 JEW917521:JEW917522 IVA917521:IVA917522 ILE917521:ILE917522 IBI917521:IBI917522 HRM917521:HRM917522 HHQ917521:HHQ917522 GXU917521:GXU917522 GNY917521:GNY917522 GEC917521:GEC917522 FUG917521:FUG917522 FKK917521:FKK917522 FAO917521:FAO917522 EQS917521:EQS917522 EGW917521:EGW917522 DXA917521:DXA917522 DNE917521:DNE917522 DDI917521:DDI917522 CTM917521:CTM917522 CJQ917521:CJQ917522 BZU917521:BZU917522 BPY917521:BPY917522 BGC917521:BGC917522 AWG917521:AWG917522 AMK917521:AMK917522 ACO917521:ACO917522 SS917521:SS917522 IW917521:IW917522 A917521:A917522 WVI851985:WVI851986 WLM851985:WLM851986 WBQ851985:WBQ851986 VRU851985:VRU851986 VHY851985:VHY851986 UYC851985:UYC851986 UOG851985:UOG851986 UEK851985:UEK851986 TUO851985:TUO851986 TKS851985:TKS851986 TAW851985:TAW851986 SRA851985:SRA851986 SHE851985:SHE851986 RXI851985:RXI851986 RNM851985:RNM851986 RDQ851985:RDQ851986 QTU851985:QTU851986 QJY851985:QJY851986 QAC851985:QAC851986 PQG851985:PQG851986 PGK851985:PGK851986 OWO851985:OWO851986 OMS851985:OMS851986 OCW851985:OCW851986 NTA851985:NTA851986 NJE851985:NJE851986 MZI851985:MZI851986 MPM851985:MPM851986 MFQ851985:MFQ851986 LVU851985:LVU851986 LLY851985:LLY851986 LCC851985:LCC851986 KSG851985:KSG851986 KIK851985:KIK851986 JYO851985:JYO851986 JOS851985:JOS851986 JEW851985:JEW851986 IVA851985:IVA851986 ILE851985:ILE851986 IBI851985:IBI851986 HRM851985:HRM851986 HHQ851985:HHQ851986 GXU851985:GXU851986 GNY851985:GNY851986 GEC851985:GEC851986 FUG851985:FUG851986 FKK851985:FKK851986 FAO851985:FAO851986 EQS851985:EQS851986 EGW851985:EGW851986 DXA851985:DXA851986 DNE851985:DNE851986 DDI851985:DDI851986 CTM851985:CTM851986 CJQ851985:CJQ851986 BZU851985:BZU851986 BPY851985:BPY851986 BGC851985:BGC851986 AWG851985:AWG851986 AMK851985:AMK851986 ACO851985:ACO851986 SS851985:SS851986 IW851985:IW851986 A851985:A851986 WVI786449:WVI786450 WLM786449:WLM786450 WBQ786449:WBQ786450 VRU786449:VRU786450 VHY786449:VHY786450 UYC786449:UYC786450 UOG786449:UOG786450 UEK786449:UEK786450 TUO786449:TUO786450 TKS786449:TKS786450 TAW786449:TAW786450 SRA786449:SRA786450 SHE786449:SHE786450 RXI786449:RXI786450 RNM786449:RNM786450 RDQ786449:RDQ786450 QTU786449:QTU786450 QJY786449:QJY786450 QAC786449:QAC786450 PQG786449:PQG786450 PGK786449:PGK786450 OWO786449:OWO786450 OMS786449:OMS786450 OCW786449:OCW786450 NTA786449:NTA786450 NJE786449:NJE786450 MZI786449:MZI786450 MPM786449:MPM786450 MFQ786449:MFQ786450 LVU786449:LVU786450 LLY786449:LLY786450 LCC786449:LCC786450 KSG786449:KSG786450 KIK786449:KIK786450 JYO786449:JYO786450 JOS786449:JOS786450 JEW786449:JEW786450 IVA786449:IVA786450 ILE786449:ILE786450 IBI786449:IBI786450 HRM786449:HRM786450 HHQ786449:HHQ786450 GXU786449:GXU786450 GNY786449:GNY786450 GEC786449:GEC786450 FUG786449:FUG786450 FKK786449:FKK786450 FAO786449:FAO786450 EQS786449:EQS786450 EGW786449:EGW786450 DXA786449:DXA786450 DNE786449:DNE786450 DDI786449:DDI786450 CTM786449:CTM786450 CJQ786449:CJQ786450 BZU786449:BZU786450 BPY786449:BPY786450 BGC786449:BGC786450 AWG786449:AWG786450 AMK786449:AMK786450 ACO786449:ACO786450 SS786449:SS786450 IW786449:IW786450 A786449:A786450 WVI720913:WVI720914 WLM720913:WLM720914 WBQ720913:WBQ720914 VRU720913:VRU720914 VHY720913:VHY720914 UYC720913:UYC720914 UOG720913:UOG720914 UEK720913:UEK720914 TUO720913:TUO720914 TKS720913:TKS720914 TAW720913:TAW720914 SRA720913:SRA720914 SHE720913:SHE720914 RXI720913:RXI720914 RNM720913:RNM720914 RDQ720913:RDQ720914 QTU720913:QTU720914 QJY720913:QJY720914 QAC720913:QAC720914 PQG720913:PQG720914 PGK720913:PGK720914 OWO720913:OWO720914 OMS720913:OMS720914 OCW720913:OCW720914 NTA720913:NTA720914 NJE720913:NJE720914 MZI720913:MZI720914 MPM720913:MPM720914 MFQ720913:MFQ720914 LVU720913:LVU720914 LLY720913:LLY720914 LCC720913:LCC720914 KSG720913:KSG720914 KIK720913:KIK720914 JYO720913:JYO720914 JOS720913:JOS720914 JEW720913:JEW720914 IVA720913:IVA720914 ILE720913:ILE720914 IBI720913:IBI720914 HRM720913:HRM720914 HHQ720913:HHQ720914 GXU720913:GXU720914 GNY720913:GNY720914 GEC720913:GEC720914 FUG720913:FUG720914 FKK720913:FKK720914 FAO720913:FAO720914 EQS720913:EQS720914 EGW720913:EGW720914 DXA720913:DXA720914 DNE720913:DNE720914 DDI720913:DDI720914 CTM720913:CTM720914 CJQ720913:CJQ720914 BZU720913:BZU720914 BPY720913:BPY720914 BGC720913:BGC720914 AWG720913:AWG720914 AMK720913:AMK720914 ACO720913:ACO720914 SS720913:SS720914 IW720913:IW720914 A720913:A720914 WVI655377:WVI655378 WLM655377:WLM655378 WBQ655377:WBQ655378 VRU655377:VRU655378 VHY655377:VHY655378 UYC655377:UYC655378 UOG655377:UOG655378 UEK655377:UEK655378 TUO655377:TUO655378 TKS655377:TKS655378 TAW655377:TAW655378 SRA655377:SRA655378 SHE655377:SHE655378 RXI655377:RXI655378 RNM655377:RNM655378 RDQ655377:RDQ655378 QTU655377:QTU655378 QJY655377:QJY655378 QAC655377:QAC655378 PQG655377:PQG655378 PGK655377:PGK655378 OWO655377:OWO655378 OMS655377:OMS655378 OCW655377:OCW655378 NTA655377:NTA655378 NJE655377:NJE655378 MZI655377:MZI655378 MPM655377:MPM655378 MFQ655377:MFQ655378 LVU655377:LVU655378 LLY655377:LLY655378 LCC655377:LCC655378 KSG655377:KSG655378 KIK655377:KIK655378 JYO655377:JYO655378 JOS655377:JOS655378 JEW655377:JEW655378 IVA655377:IVA655378 ILE655377:ILE655378 IBI655377:IBI655378 HRM655377:HRM655378 HHQ655377:HHQ655378 GXU655377:GXU655378 GNY655377:GNY655378 GEC655377:GEC655378 FUG655377:FUG655378 FKK655377:FKK655378 FAO655377:FAO655378 EQS655377:EQS655378 EGW655377:EGW655378 DXA655377:DXA655378 DNE655377:DNE655378 DDI655377:DDI655378 CTM655377:CTM655378 CJQ655377:CJQ655378 BZU655377:BZU655378 BPY655377:BPY655378 BGC655377:BGC655378 AWG655377:AWG655378 AMK655377:AMK655378 ACO655377:ACO655378 SS655377:SS655378 IW655377:IW655378 A655377:A655378 WVI589841:WVI589842 WLM589841:WLM589842 WBQ589841:WBQ589842 VRU589841:VRU589842 VHY589841:VHY589842 UYC589841:UYC589842 UOG589841:UOG589842 UEK589841:UEK589842 TUO589841:TUO589842 TKS589841:TKS589842 TAW589841:TAW589842 SRA589841:SRA589842 SHE589841:SHE589842 RXI589841:RXI589842 RNM589841:RNM589842 RDQ589841:RDQ589842 QTU589841:QTU589842 QJY589841:QJY589842 QAC589841:QAC589842 PQG589841:PQG589842 PGK589841:PGK589842 OWO589841:OWO589842 OMS589841:OMS589842 OCW589841:OCW589842 NTA589841:NTA589842 NJE589841:NJE589842 MZI589841:MZI589842 MPM589841:MPM589842 MFQ589841:MFQ589842 LVU589841:LVU589842 LLY589841:LLY589842 LCC589841:LCC589842 KSG589841:KSG589842 KIK589841:KIK589842 JYO589841:JYO589842 JOS589841:JOS589842 JEW589841:JEW589842 IVA589841:IVA589842 ILE589841:ILE589842 IBI589841:IBI589842 HRM589841:HRM589842 HHQ589841:HHQ589842 GXU589841:GXU589842 GNY589841:GNY589842 GEC589841:GEC589842 FUG589841:FUG589842 FKK589841:FKK589842 FAO589841:FAO589842 EQS589841:EQS589842 EGW589841:EGW589842 DXA589841:DXA589842 DNE589841:DNE589842 DDI589841:DDI589842 CTM589841:CTM589842 CJQ589841:CJQ589842 BZU589841:BZU589842 BPY589841:BPY589842 BGC589841:BGC589842 AWG589841:AWG589842 AMK589841:AMK589842 ACO589841:ACO589842 SS589841:SS589842 IW589841:IW589842 A589841:A589842 WVI524305:WVI524306 WLM524305:WLM524306 WBQ524305:WBQ524306 VRU524305:VRU524306 VHY524305:VHY524306 UYC524305:UYC524306 UOG524305:UOG524306 UEK524305:UEK524306 TUO524305:TUO524306 TKS524305:TKS524306 TAW524305:TAW524306 SRA524305:SRA524306 SHE524305:SHE524306 RXI524305:RXI524306 RNM524305:RNM524306 RDQ524305:RDQ524306 QTU524305:QTU524306 QJY524305:QJY524306 QAC524305:QAC524306 PQG524305:PQG524306 PGK524305:PGK524306 OWO524305:OWO524306 OMS524305:OMS524306 OCW524305:OCW524306 NTA524305:NTA524306 NJE524305:NJE524306 MZI524305:MZI524306 MPM524305:MPM524306 MFQ524305:MFQ524306 LVU524305:LVU524306 LLY524305:LLY524306 LCC524305:LCC524306 KSG524305:KSG524306 KIK524305:KIK524306 JYO524305:JYO524306 JOS524305:JOS524306 JEW524305:JEW524306 IVA524305:IVA524306 ILE524305:ILE524306 IBI524305:IBI524306 HRM524305:HRM524306 HHQ524305:HHQ524306 GXU524305:GXU524306 GNY524305:GNY524306 GEC524305:GEC524306 FUG524305:FUG524306 FKK524305:FKK524306 FAO524305:FAO524306 EQS524305:EQS524306 EGW524305:EGW524306 DXA524305:DXA524306 DNE524305:DNE524306 DDI524305:DDI524306 CTM524305:CTM524306 CJQ524305:CJQ524306 BZU524305:BZU524306 BPY524305:BPY524306 BGC524305:BGC524306 AWG524305:AWG524306 AMK524305:AMK524306 ACO524305:ACO524306 SS524305:SS524306 IW524305:IW524306 A524305:A524306 WVI458769:WVI458770 WLM458769:WLM458770 WBQ458769:WBQ458770 VRU458769:VRU458770 VHY458769:VHY458770 UYC458769:UYC458770 UOG458769:UOG458770 UEK458769:UEK458770 TUO458769:TUO458770 TKS458769:TKS458770 TAW458769:TAW458770 SRA458769:SRA458770 SHE458769:SHE458770 RXI458769:RXI458770 RNM458769:RNM458770 RDQ458769:RDQ458770 QTU458769:QTU458770 QJY458769:QJY458770 QAC458769:QAC458770 PQG458769:PQG458770 PGK458769:PGK458770 OWO458769:OWO458770 OMS458769:OMS458770 OCW458769:OCW458770 NTA458769:NTA458770 NJE458769:NJE458770 MZI458769:MZI458770 MPM458769:MPM458770 MFQ458769:MFQ458770 LVU458769:LVU458770 LLY458769:LLY458770 LCC458769:LCC458770 KSG458769:KSG458770 KIK458769:KIK458770 JYO458769:JYO458770 JOS458769:JOS458770 JEW458769:JEW458770 IVA458769:IVA458770 ILE458769:ILE458770 IBI458769:IBI458770 HRM458769:HRM458770 HHQ458769:HHQ458770 GXU458769:GXU458770 GNY458769:GNY458770 GEC458769:GEC458770 FUG458769:FUG458770 FKK458769:FKK458770 FAO458769:FAO458770 EQS458769:EQS458770 EGW458769:EGW458770 DXA458769:DXA458770 DNE458769:DNE458770 DDI458769:DDI458770 CTM458769:CTM458770 CJQ458769:CJQ458770 BZU458769:BZU458770 BPY458769:BPY458770 BGC458769:BGC458770 AWG458769:AWG458770 AMK458769:AMK458770 ACO458769:ACO458770 SS458769:SS458770 IW458769:IW458770 A458769:A458770 WVI393233:WVI393234 WLM393233:WLM393234 WBQ393233:WBQ393234 VRU393233:VRU393234 VHY393233:VHY393234 UYC393233:UYC393234 UOG393233:UOG393234 UEK393233:UEK393234 TUO393233:TUO393234 TKS393233:TKS393234 TAW393233:TAW393234 SRA393233:SRA393234 SHE393233:SHE393234 RXI393233:RXI393234 RNM393233:RNM393234 RDQ393233:RDQ393234 QTU393233:QTU393234 QJY393233:QJY393234 QAC393233:QAC393234 PQG393233:PQG393234 PGK393233:PGK393234 OWO393233:OWO393234 OMS393233:OMS393234 OCW393233:OCW393234 NTA393233:NTA393234 NJE393233:NJE393234 MZI393233:MZI393234 MPM393233:MPM393234 MFQ393233:MFQ393234 LVU393233:LVU393234 LLY393233:LLY393234 LCC393233:LCC393234 KSG393233:KSG393234 KIK393233:KIK393234 JYO393233:JYO393234 JOS393233:JOS393234 JEW393233:JEW393234 IVA393233:IVA393234 ILE393233:ILE393234 IBI393233:IBI393234 HRM393233:HRM393234 HHQ393233:HHQ393234 GXU393233:GXU393234 GNY393233:GNY393234 GEC393233:GEC393234 FUG393233:FUG393234 FKK393233:FKK393234 FAO393233:FAO393234 EQS393233:EQS393234 EGW393233:EGW393234 DXA393233:DXA393234 DNE393233:DNE393234 DDI393233:DDI393234 CTM393233:CTM393234 CJQ393233:CJQ393234 BZU393233:BZU393234 BPY393233:BPY393234 BGC393233:BGC393234 AWG393233:AWG393234 AMK393233:AMK393234 ACO393233:ACO393234 SS393233:SS393234 IW393233:IW393234 A393233:A393234 WVI327697:WVI327698 WLM327697:WLM327698 WBQ327697:WBQ327698 VRU327697:VRU327698 VHY327697:VHY327698 UYC327697:UYC327698 UOG327697:UOG327698 UEK327697:UEK327698 TUO327697:TUO327698 TKS327697:TKS327698 TAW327697:TAW327698 SRA327697:SRA327698 SHE327697:SHE327698 RXI327697:RXI327698 RNM327697:RNM327698 RDQ327697:RDQ327698 QTU327697:QTU327698 QJY327697:QJY327698 QAC327697:QAC327698 PQG327697:PQG327698 PGK327697:PGK327698 OWO327697:OWO327698 OMS327697:OMS327698 OCW327697:OCW327698 NTA327697:NTA327698 NJE327697:NJE327698 MZI327697:MZI327698 MPM327697:MPM327698 MFQ327697:MFQ327698 LVU327697:LVU327698 LLY327697:LLY327698 LCC327697:LCC327698 KSG327697:KSG327698 KIK327697:KIK327698 JYO327697:JYO327698 JOS327697:JOS327698 JEW327697:JEW327698 IVA327697:IVA327698 ILE327697:ILE327698 IBI327697:IBI327698 HRM327697:HRM327698 HHQ327697:HHQ327698 GXU327697:GXU327698 GNY327697:GNY327698 GEC327697:GEC327698 FUG327697:FUG327698 FKK327697:FKK327698 FAO327697:FAO327698 EQS327697:EQS327698 EGW327697:EGW327698 DXA327697:DXA327698 DNE327697:DNE327698 DDI327697:DDI327698 CTM327697:CTM327698 CJQ327697:CJQ327698 BZU327697:BZU327698 BPY327697:BPY327698 BGC327697:BGC327698 AWG327697:AWG327698 AMK327697:AMK327698 ACO327697:ACO327698 SS327697:SS327698 IW327697:IW327698 A327697:A327698 WVI262161:WVI262162 WLM262161:WLM262162 WBQ262161:WBQ262162 VRU262161:VRU262162 VHY262161:VHY262162 UYC262161:UYC262162 UOG262161:UOG262162 UEK262161:UEK262162 TUO262161:TUO262162 TKS262161:TKS262162 TAW262161:TAW262162 SRA262161:SRA262162 SHE262161:SHE262162 RXI262161:RXI262162 RNM262161:RNM262162 RDQ262161:RDQ262162 QTU262161:QTU262162 QJY262161:QJY262162 QAC262161:QAC262162 PQG262161:PQG262162 PGK262161:PGK262162 OWO262161:OWO262162 OMS262161:OMS262162 OCW262161:OCW262162 NTA262161:NTA262162 NJE262161:NJE262162 MZI262161:MZI262162 MPM262161:MPM262162 MFQ262161:MFQ262162 LVU262161:LVU262162 LLY262161:LLY262162 LCC262161:LCC262162 KSG262161:KSG262162 KIK262161:KIK262162 JYO262161:JYO262162 JOS262161:JOS262162 JEW262161:JEW262162 IVA262161:IVA262162 ILE262161:ILE262162 IBI262161:IBI262162 HRM262161:HRM262162 HHQ262161:HHQ262162 GXU262161:GXU262162 GNY262161:GNY262162 GEC262161:GEC262162 FUG262161:FUG262162 FKK262161:FKK262162 FAO262161:FAO262162 EQS262161:EQS262162 EGW262161:EGW262162 DXA262161:DXA262162 DNE262161:DNE262162 DDI262161:DDI262162 CTM262161:CTM262162 CJQ262161:CJQ262162 BZU262161:BZU262162 BPY262161:BPY262162 BGC262161:BGC262162 AWG262161:AWG262162 AMK262161:AMK262162 ACO262161:ACO262162 SS262161:SS262162 IW262161:IW262162 A262161:A262162 WVI196625:WVI196626 WLM196625:WLM196626 WBQ196625:WBQ196626 VRU196625:VRU196626 VHY196625:VHY196626 UYC196625:UYC196626 UOG196625:UOG196626 UEK196625:UEK196626 TUO196625:TUO196626 TKS196625:TKS196626 TAW196625:TAW196626 SRA196625:SRA196626 SHE196625:SHE196626 RXI196625:RXI196626 RNM196625:RNM196626 RDQ196625:RDQ196626 QTU196625:QTU196626 QJY196625:QJY196626 QAC196625:QAC196626 PQG196625:PQG196626 PGK196625:PGK196626 OWO196625:OWO196626 OMS196625:OMS196626 OCW196625:OCW196626 NTA196625:NTA196626 NJE196625:NJE196626 MZI196625:MZI196626 MPM196625:MPM196626 MFQ196625:MFQ196626 LVU196625:LVU196626 LLY196625:LLY196626 LCC196625:LCC196626 KSG196625:KSG196626 KIK196625:KIK196626 JYO196625:JYO196626 JOS196625:JOS196626 JEW196625:JEW196626 IVA196625:IVA196626 ILE196625:ILE196626 IBI196625:IBI196626 HRM196625:HRM196626 HHQ196625:HHQ196626 GXU196625:GXU196626 GNY196625:GNY196626 GEC196625:GEC196626 FUG196625:FUG196626 FKK196625:FKK196626 FAO196625:FAO196626 EQS196625:EQS196626 EGW196625:EGW196626 DXA196625:DXA196626 DNE196625:DNE196626 DDI196625:DDI196626 CTM196625:CTM196626 CJQ196625:CJQ196626 BZU196625:BZU196626 BPY196625:BPY196626 BGC196625:BGC196626 AWG196625:AWG196626 AMK196625:AMK196626 ACO196625:ACO196626 SS196625:SS196626 IW196625:IW196626 A196625:A196626 WVI131089:WVI131090 WLM131089:WLM131090 WBQ131089:WBQ131090 VRU131089:VRU131090 VHY131089:VHY131090 UYC131089:UYC131090 UOG131089:UOG131090 UEK131089:UEK131090 TUO131089:TUO131090 TKS131089:TKS131090 TAW131089:TAW131090 SRA131089:SRA131090 SHE131089:SHE131090 RXI131089:RXI131090 RNM131089:RNM131090 RDQ131089:RDQ131090 QTU131089:QTU131090 QJY131089:QJY131090 QAC131089:QAC131090 PQG131089:PQG131090 PGK131089:PGK131090 OWO131089:OWO131090 OMS131089:OMS131090 OCW131089:OCW131090 NTA131089:NTA131090 NJE131089:NJE131090 MZI131089:MZI131090 MPM131089:MPM131090 MFQ131089:MFQ131090 LVU131089:LVU131090 LLY131089:LLY131090 LCC131089:LCC131090 KSG131089:KSG131090 KIK131089:KIK131090 JYO131089:JYO131090 JOS131089:JOS131090 JEW131089:JEW131090 IVA131089:IVA131090 ILE131089:ILE131090 IBI131089:IBI131090 HRM131089:HRM131090 HHQ131089:HHQ131090 GXU131089:GXU131090 GNY131089:GNY131090 GEC131089:GEC131090 FUG131089:FUG131090 FKK131089:FKK131090 FAO131089:FAO131090 EQS131089:EQS131090 EGW131089:EGW131090 DXA131089:DXA131090 DNE131089:DNE131090 DDI131089:DDI131090 CTM131089:CTM131090 CJQ131089:CJQ131090 BZU131089:BZU131090 BPY131089:BPY131090 BGC131089:BGC131090 AWG131089:AWG131090 AMK131089:AMK131090 ACO131089:ACO131090 SS131089:SS131090 IW131089:IW131090 A131089:A131090 WVI65553:WVI65554 WLM65553:WLM65554 WBQ65553:WBQ65554 VRU65553:VRU65554 VHY65553:VHY65554 UYC65553:UYC65554 UOG65553:UOG65554 UEK65553:UEK65554 TUO65553:TUO65554 TKS65553:TKS65554 TAW65553:TAW65554 SRA65553:SRA65554 SHE65553:SHE65554 RXI65553:RXI65554 RNM65553:RNM65554 RDQ65553:RDQ65554 QTU65553:QTU65554 QJY65553:QJY65554 QAC65553:QAC65554 PQG65553:PQG65554 PGK65553:PGK65554 OWO65553:OWO65554 OMS65553:OMS65554 OCW65553:OCW65554 NTA65553:NTA65554 NJE65553:NJE65554 MZI65553:MZI65554 MPM65553:MPM65554 MFQ65553:MFQ65554 LVU65553:LVU65554 LLY65553:LLY65554 LCC65553:LCC65554 KSG65553:KSG65554 KIK65553:KIK65554 JYO65553:JYO65554 JOS65553:JOS65554 JEW65553:JEW65554 IVA65553:IVA65554 ILE65553:ILE65554 IBI65553:IBI65554 HRM65553:HRM65554 HHQ65553:HHQ65554 GXU65553:GXU65554 GNY65553:GNY65554 GEC65553:GEC65554 FUG65553:FUG65554 FKK65553:FKK65554 FAO65553:FAO65554 EQS65553:EQS65554 EGW65553:EGW65554 DXA65553:DXA65554 DNE65553:DNE65554 DDI65553:DDI65554 CTM65553:CTM65554 CJQ65553:CJQ65554 BZU65553:BZU65554 BPY65553:BPY65554 BGC65553:BGC65554 AWG65553:AWG65554 AMK65553:AMK65554 ACO65553:ACO65554 SS65553:SS65554 IW65553:IW65554 A65553:A65554 WVK20:WVK21 WLO20:WLO21 WBS20:WBS21 VRW20:VRW21 VIA20:VIA21 UYE20:UYE21 UOI20:UOI21 UEM20:UEM21 TUQ20:TUQ21 TKU20:TKU21 TAY20:TAY21 SRC20:SRC21 SHG20:SHG21 RXK20:RXK21 RNO20:RNO21 RDS20:RDS21 QTW20:QTW21 QKA20:QKA21 QAE20:QAE21 PQI20:PQI21 PGM20:PGM21 OWQ20:OWQ21 OMU20:OMU21 OCY20:OCY21 NTC20:NTC21 NJG20:NJG21 MZK20:MZK21 MPO20:MPO21 MFS20:MFS21 LVW20:LVW21 LMA20:LMA21 LCE20:LCE21 KSI20:KSI21 KIM20:KIM21 JYQ20:JYQ21 JOU20:JOU21 JEY20:JEY21 IVC20:IVC21 ILG20:ILG21 IBK20:IBK21 HRO20:HRO21 HHS20:HHS21 GXW20:GXW21 GOA20:GOA21 GEE20:GEE21 FUI20:FUI21 FKM20:FKM21 FAQ20:FAQ21 EQU20:EQU21 EGY20:EGY21 DXC20:DXC21 DNG20:DNG21 DDK20:DDK21 CTO20:CTO21 CJS20:CJS21 BZW20:BZW21 BQA20:BQA21 BGE20:BGE21 AWI20:AWI21 AMM20:AMM21 ACQ20:ACQ21 SU20:SU21 F21 WVP8 C21:D21 IY3:JA7 IZ8:JB21 SU3:SW7 SV8:SX21 ACQ3:ACS7 ACR8:ACT21 AMM3:AMO7 AMN8:AMP21 AWI3:AWK7 AWJ8:AWL21 BGE3:BGG7 BGF8:BGH21 BQA3:BQC7 BQB8:BQD21 BZW3:BZY7 BZX8:BZZ21 CJS3:CJU7 CJT8:CJV21 CTO3:CTQ7 CTP8:CTR21 DDK3:DDM7 DDL8:DDN21 DNG3:DNI7 DNH8:DNJ21 DXC3:DXE7 DXD8:DXF21 EGY3:EHA7 EGZ8:EHB21 EQU3:EQW7 EQV8:EQX21 FAQ3:FAS7 FAR8:FAT21 FKM3:FKO7 FKN8:FKP21 FUI3:FUK7 FUJ8:FUL21 GEE3:GEG7 GEF8:GEH21 GOA3:GOC7 GOB8:GOD21 GXW3:GXY7 GXX8:GXZ21 HHS3:HHU7 HHT8:HHV21 HRO3:HRQ7 HRP8:HRR21 IBK3:IBM7 IBL8:IBN21 ILG3:ILI7 ILH8:ILJ21 IVC3:IVE7 IVD8:IVF21 JEY3:JFA7 JEZ8:JFB21 JOU3:JOW7 JOV8:JOX21 JYQ3:JYS7 JYR8:JYT21 KIM3:KIO7 KIN8:KIP21 KSI3:KSK7 KSJ8:KSL21 LCE3:LCG7 LCF8:LCH21 LMA3:LMC7 LMB8:LMD21 LVW3:LVY7 LVX8:LVZ21 MFS3:MFU7 MFT8:MFV21 MPO3:MPQ7 MPP8:MPR21 MZK3:MZM7 MZL8:MZN21 NJG3:NJI7 NJH8:NJJ21 NTC3:NTE7 NTD8:NTF21 OCY3:ODA7 OCZ8:ODB21 OMU3:OMW7 OMV8:OMX21 OWQ3:OWS7 OWR8:OWT21 PGM3:PGO7 PGN8:PGP21 PQI3:PQK7 PQJ8:PQL21 QAE3:QAG7 QAF8:QAH21 QKA3:QKC7 QKB8:QKD21 QTW3:QTY7 QTX8:QTZ21 RDS3:RDU7 RDT8:RDV21 RNO3:RNQ7 RNP8:RNR21 RXK3:RXM7 RXL8:RXN21 SHG3:SHI7 SHH8:SHJ21 SRC3:SRE7 SRD8:SRF21 TAY3:TBA7 TAZ8:TBB21 TKU3:TKW7 TKV8:TKX21 TUQ3:TUS7 TUR8:TUT21 UEM3:UEO7 UEN8:UEP21 UOI3:UOK7 UOJ8:UOL21 UYE3:UYG7 UYF8:UYH21 VIA3:VIC7 VIB8:VID21 VRW3:VRY7 VRX8:VRZ21 WBS3:WBU7 WBT8:WBV21 WLO3:WLQ7 WLP8:WLR21 WVK3:WVM7 WVL8:WVN21 JC3:JC7 JD8 SY3:SY7 SZ8 ACU3:ACU7 ACV8 AMQ3:AMQ7 AMR8 AWM3:AWM7 AWN8 BGI3:BGI7 BGJ8 BQE3:BQE7 BQF8 CAA3:CAA7 CAB8 CJW3:CJW7 CJX8 CTS3:CTS7 CTT8 DDO3:DDO7 DDP8 DNK3:DNK7 DNL8 DXG3:DXG7 DXH8 EHC3:EHC7 EHD8 EQY3:EQY7 EQZ8 FAU3:FAU7 FAV8 FKQ3:FKQ7 FKR8 FUM3:FUM7 FUN8 GEI3:GEI7 GEJ8 GOE3:GOE7 GOF8 GYA3:GYA7 GYB8 HHW3:HHW7 HHX8 HRS3:HRS7 HRT8 IBO3:IBO7 IBP8 ILK3:ILK7 ILL8 IVG3:IVG7 IVH8 JFC3:JFC7 JFD8 JOY3:JOY7 JOZ8 JYU3:JYU7 JYV8 KIQ3:KIQ7 KIR8 KSM3:KSM7 KSN8 LCI3:LCI7 LCJ8 LME3:LME7 LMF8 LWA3:LWA7 LWB8 MFW3:MFW7 MFX8 MPS3:MPS7 MPT8 MZO3:MZO7 MZP8 NJK3:NJK7 NJL8 NTG3:NTG7 NTH8 ODC3:ODC7 ODD8 OMY3:OMY7 OMZ8 OWU3:OWU7 OWV8 PGQ3:PGQ7 PGR8 PQM3:PQM7 PQN8 QAI3:QAI7 QAJ8 QKE3:QKE7 QKF8 QUA3:QUA7 QUB8 RDW3:RDW7 RDX8 RNS3:RNS7 RNT8 RXO3:RXO7 RXP8 SHK3:SHK7 SHL8 SRG3:SRG7 SRH8 TBC3:TBC7 TBD8 TKY3:TKY7 TKZ8 TUU3:TUU7 TUV8 UEQ3:UEQ7 UER8 UOM3:UOM7 UON8 UYI3:UYI7 UYJ8 VIE3:VIE7 VIF8 VSA3:VSA7 VSB8 WBW3:WBW7 WBX8 WLS3:WLS7 WLT8 WVO3:WVO7 D3:D18 F3:F18 B6:B21 G3:G10">
      <formula1>0</formula1>
    </dataValidation>
  </dataValidations>
  <pageMargins left="0.7" right="0.7" top="0.75" bottom="0.75" header="0.3" footer="0.3"/>
  <pageSetup orientation="portrait" horizontalDpi="150" verticalDpi="150" r:id="rId1"/>
</worksheet>
</file>

<file path=xl/worksheets/sheet11.xml><?xml version="1.0" encoding="utf-8"?>
<worksheet xmlns="http://schemas.openxmlformats.org/spreadsheetml/2006/main" xmlns:r="http://schemas.openxmlformats.org/officeDocument/2006/relationships">
  <dimension ref="A1:L11"/>
  <sheetViews>
    <sheetView workbookViewId="0">
      <selection activeCell="O4" sqref="O4"/>
    </sheetView>
  </sheetViews>
  <sheetFormatPr defaultRowHeight="15"/>
  <cols>
    <col min="1" max="1" width="27.140625" bestFit="1" customWidth="1"/>
    <col min="2" max="2" width="11" style="32" bestFit="1" customWidth="1"/>
    <col min="3" max="3" width="9.140625" style="32"/>
    <col min="4" max="4" width="13" style="32" customWidth="1"/>
    <col min="5" max="5" width="17.85546875" style="32" bestFit="1" customWidth="1"/>
    <col min="6" max="7" width="8.5703125" style="32" bestFit="1" customWidth="1"/>
    <col min="8" max="9" width="9" style="32" bestFit="1" customWidth="1"/>
    <col min="10" max="10" width="11" style="32" bestFit="1" customWidth="1"/>
    <col min="11" max="11" width="17.85546875" style="116" bestFit="1" customWidth="1"/>
    <col min="12" max="12" width="12" style="116" bestFit="1" customWidth="1"/>
  </cols>
  <sheetData>
    <row r="1" spans="1:12" s="257" customFormat="1" ht="120">
      <c r="A1" s="258" t="s">
        <v>693</v>
      </c>
      <c r="B1" s="258" t="s">
        <v>710</v>
      </c>
      <c r="C1" s="258" t="s">
        <v>694</v>
      </c>
      <c r="D1" s="258" t="s">
        <v>695</v>
      </c>
      <c r="E1" s="258" t="s">
        <v>696</v>
      </c>
      <c r="F1" s="258" t="s">
        <v>697</v>
      </c>
      <c r="G1" s="258" t="s">
        <v>698</v>
      </c>
      <c r="H1" s="258" t="s">
        <v>699</v>
      </c>
      <c r="I1" s="258" t="s">
        <v>700</v>
      </c>
      <c r="J1" s="33"/>
      <c r="K1" s="33"/>
      <c r="L1" s="33"/>
    </row>
    <row r="2" spans="1:12">
      <c r="A2" s="258" t="s">
        <v>701</v>
      </c>
      <c r="B2" s="259">
        <v>6000</v>
      </c>
      <c r="C2" s="259">
        <v>1200</v>
      </c>
      <c r="D2" s="259">
        <f>+B2*C2</f>
        <v>7200000</v>
      </c>
      <c r="E2" s="259">
        <f>B2*40/100</f>
        <v>2400</v>
      </c>
      <c r="F2" s="259">
        <f>E2*70/100</f>
        <v>1680</v>
      </c>
      <c r="G2" s="259">
        <f>+E2-F2</f>
        <v>720</v>
      </c>
      <c r="H2" s="259">
        <f>F2*5250</f>
        <v>8820000</v>
      </c>
      <c r="I2" s="259">
        <f>+G2*432</f>
        <v>311040</v>
      </c>
      <c r="J2" s="260"/>
      <c r="K2" s="260"/>
      <c r="L2" s="260"/>
    </row>
    <row r="3" spans="1:12" ht="30">
      <c r="A3" s="258" t="s">
        <v>711</v>
      </c>
      <c r="B3" s="259">
        <v>2400</v>
      </c>
      <c r="C3" s="259">
        <v>1200</v>
      </c>
      <c r="D3" s="259">
        <f>+B3*C3</f>
        <v>2880000</v>
      </c>
      <c r="E3" s="259">
        <f>B3*40/100</f>
        <v>960</v>
      </c>
      <c r="F3" s="259">
        <f>E3*70/100</f>
        <v>672</v>
      </c>
      <c r="G3" s="259">
        <f>+E3-F3</f>
        <v>288</v>
      </c>
      <c r="H3" s="259">
        <f>F3*5250</f>
        <v>3528000</v>
      </c>
      <c r="I3" s="259">
        <f>+G3*432</f>
        <v>124416</v>
      </c>
      <c r="J3" s="260"/>
      <c r="K3" s="260"/>
      <c r="L3" s="260"/>
    </row>
    <row r="4" spans="1:12" ht="45">
      <c r="A4" s="258" t="s">
        <v>702</v>
      </c>
      <c r="B4" s="259">
        <v>1710</v>
      </c>
      <c r="C4" s="259">
        <v>1200</v>
      </c>
      <c r="D4" s="259">
        <f>+B4*C4</f>
        <v>2052000</v>
      </c>
      <c r="E4" s="259">
        <f>B4*40/100</f>
        <v>684</v>
      </c>
      <c r="F4" s="259">
        <f>E4*70/100</f>
        <v>478.8</v>
      </c>
      <c r="G4" s="259">
        <f>+E4-F4</f>
        <v>205.2</v>
      </c>
      <c r="H4" s="259">
        <f>F4*5250</f>
        <v>2513700</v>
      </c>
      <c r="I4" s="259">
        <f>+G4*432</f>
        <v>88646.399999999994</v>
      </c>
      <c r="J4" s="260"/>
      <c r="K4" s="260"/>
      <c r="L4" s="260"/>
    </row>
    <row r="5" spans="1:12">
      <c r="A5" s="258" t="s">
        <v>712</v>
      </c>
      <c r="B5" s="259">
        <v>450</v>
      </c>
      <c r="C5" s="259">
        <v>1200</v>
      </c>
      <c r="D5" s="259">
        <f>+B5*C5</f>
        <v>540000</v>
      </c>
      <c r="E5" s="259">
        <f>B5*40/100</f>
        <v>180</v>
      </c>
      <c r="F5" s="259">
        <v>180</v>
      </c>
      <c r="G5" s="259">
        <v>0</v>
      </c>
      <c r="H5" s="259">
        <f>F5*5250</f>
        <v>945000</v>
      </c>
      <c r="I5" s="259">
        <f>+G5*432</f>
        <v>0</v>
      </c>
      <c r="J5" s="260"/>
      <c r="K5" s="260"/>
      <c r="L5" s="260"/>
    </row>
    <row r="6" spans="1:12" ht="45">
      <c r="A6" s="258" t="s">
        <v>703</v>
      </c>
      <c r="B6" s="259">
        <v>1410</v>
      </c>
      <c r="C6" s="259">
        <v>1200</v>
      </c>
      <c r="D6" s="259">
        <f>+B6*C6</f>
        <v>1692000</v>
      </c>
      <c r="E6" s="259">
        <f>B6*40/100</f>
        <v>564</v>
      </c>
      <c r="F6" s="259">
        <f>E6*70/100</f>
        <v>394.8</v>
      </c>
      <c r="G6" s="259">
        <f>+E6-F6</f>
        <v>169.2</v>
      </c>
      <c r="H6" s="259">
        <f>F6*5250</f>
        <v>2072700</v>
      </c>
      <c r="I6" s="259">
        <f>+G6*432</f>
        <v>73094.399999999994</v>
      </c>
      <c r="J6" s="33" t="s">
        <v>704</v>
      </c>
      <c r="K6" s="260" t="s">
        <v>705</v>
      </c>
      <c r="L6" s="260" t="s">
        <v>709</v>
      </c>
    </row>
    <row r="7" spans="1:12">
      <c r="A7" s="33" t="s">
        <v>706</v>
      </c>
      <c r="B7" s="260"/>
      <c r="C7" s="260"/>
      <c r="D7" s="261">
        <f>SUM(D2:D6)</f>
        <v>14364000</v>
      </c>
      <c r="E7" s="260" t="s">
        <v>707</v>
      </c>
      <c r="F7" s="261">
        <f t="shared" ref="F7:G7" si="0">SUM(F2:F6)</f>
        <v>3405.6000000000004</v>
      </c>
      <c r="G7" s="261">
        <f t="shared" si="0"/>
        <v>1382.4</v>
      </c>
      <c r="H7" s="261">
        <f>SUM(H2:H6)</f>
        <v>17879400</v>
      </c>
      <c r="I7" s="261">
        <f>SUM(I2:I6)</f>
        <v>597196.80000000005</v>
      </c>
      <c r="J7" s="260">
        <f>+H7+I7</f>
        <v>18476596.800000001</v>
      </c>
      <c r="K7" s="260">
        <v>4788</v>
      </c>
      <c r="L7" s="260">
        <f>J7/K7</f>
        <v>3858.9383458646616</v>
      </c>
    </row>
    <row r="8" spans="1:12">
      <c r="A8" s="33" t="s">
        <v>708</v>
      </c>
      <c r="B8" s="260">
        <f>+D7+J7</f>
        <v>32840596.800000001</v>
      </c>
      <c r="C8" s="260"/>
      <c r="D8" s="260"/>
      <c r="E8" s="260"/>
      <c r="F8" s="260"/>
      <c r="G8" s="260"/>
      <c r="H8" s="260"/>
      <c r="I8" s="260"/>
      <c r="J8" s="260"/>
      <c r="K8" s="260"/>
      <c r="L8" s="260"/>
    </row>
    <row r="11" spans="1:12">
      <c r="L11" s="116">
        <f>J7/K7</f>
        <v>3858.9383458646616</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Y89"/>
  <sheetViews>
    <sheetView zoomScale="106" zoomScaleNormal="106" zoomScaleSheetLayoutView="100" workbookViewId="0">
      <pane ySplit="1" topLeftCell="A2" activePane="bottomLeft" state="frozen"/>
      <selection pane="bottomLeft" activeCell="A8" sqref="A8"/>
    </sheetView>
  </sheetViews>
  <sheetFormatPr defaultColWidth="8.85546875" defaultRowHeight="15"/>
  <cols>
    <col min="1" max="1" width="4.85546875" style="40" customWidth="1"/>
    <col min="2" max="2" width="11.140625" style="40" customWidth="1"/>
    <col min="3" max="3" width="7.85546875" style="40" customWidth="1"/>
    <col min="4" max="4" width="30.5703125" style="40" customWidth="1"/>
    <col min="5" max="5" width="8.85546875" style="40" customWidth="1"/>
    <col min="6" max="6" width="17.5703125" style="40" bestFit="1" customWidth="1"/>
    <col min="7" max="11" width="10.140625" style="40" customWidth="1"/>
    <col min="12" max="12" width="13.140625" style="40" customWidth="1"/>
    <col min="13" max="13" width="12.85546875" style="40" customWidth="1"/>
    <col min="14" max="14" width="15.140625" style="77" customWidth="1"/>
    <col min="15" max="19" width="11.140625" style="77" customWidth="1"/>
    <col min="20" max="20" width="10.140625" style="77" customWidth="1"/>
    <col min="21" max="22" width="11.140625" style="77" customWidth="1"/>
    <col min="23" max="23" width="10.140625" style="113" customWidth="1"/>
    <col min="24" max="24" width="38.140625" style="40" customWidth="1"/>
    <col min="25" max="16384" width="8.85546875" style="40"/>
  </cols>
  <sheetData>
    <row r="1" spans="1:25" ht="90">
      <c r="A1" s="35" t="s">
        <v>0</v>
      </c>
      <c r="B1" s="35" t="s">
        <v>1</v>
      </c>
      <c r="C1" s="36" t="s">
        <v>2</v>
      </c>
      <c r="D1" s="36" t="s">
        <v>3</v>
      </c>
      <c r="E1" s="36" t="s">
        <v>4</v>
      </c>
      <c r="F1" s="36" t="s">
        <v>5</v>
      </c>
      <c r="G1" s="114" t="s">
        <v>579</v>
      </c>
      <c r="H1" s="114" t="s">
        <v>551</v>
      </c>
      <c r="I1" s="114" t="s">
        <v>515</v>
      </c>
      <c r="J1" s="114" t="s">
        <v>516</v>
      </c>
      <c r="K1" s="115" t="s">
        <v>517</v>
      </c>
      <c r="L1" s="115" t="s">
        <v>555</v>
      </c>
      <c r="M1" s="115" t="s">
        <v>552</v>
      </c>
      <c r="N1" s="36" t="s">
        <v>194</v>
      </c>
      <c r="O1" s="36" t="s">
        <v>556</v>
      </c>
      <c r="P1" s="36" t="s">
        <v>557</v>
      </c>
      <c r="Q1" s="36" t="s">
        <v>559</v>
      </c>
      <c r="R1" s="36" t="s">
        <v>554</v>
      </c>
      <c r="S1" s="36" t="s">
        <v>558</v>
      </c>
      <c r="T1" s="36" t="s">
        <v>196</v>
      </c>
      <c r="U1" s="36" t="s">
        <v>553</v>
      </c>
      <c r="V1" s="36" t="s">
        <v>560</v>
      </c>
      <c r="W1" s="36" t="s">
        <v>197</v>
      </c>
      <c r="X1" s="36" t="s">
        <v>12</v>
      </c>
      <c r="Y1" s="37"/>
    </row>
    <row r="2" spans="1:25" ht="19.5" customHeight="1">
      <c r="A2" s="41">
        <v>8</v>
      </c>
      <c r="B2" s="475" t="s">
        <v>88</v>
      </c>
      <c r="C2" s="476"/>
      <c r="D2" s="476"/>
      <c r="E2" s="476"/>
      <c r="F2" s="476"/>
      <c r="G2" s="476"/>
      <c r="H2" s="476"/>
      <c r="I2" s="476"/>
      <c r="J2" s="476"/>
      <c r="K2" s="476"/>
      <c r="L2" s="476"/>
      <c r="M2" s="476"/>
      <c r="N2" s="476"/>
      <c r="O2" s="476"/>
      <c r="P2" s="476"/>
      <c r="Q2" s="476"/>
      <c r="R2" s="476"/>
      <c r="S2" s="476"/>
      <c r="T2" s="476"/>
      <c r="U2" s="477"/>
      <c r="V2" s="80"/>
      <c r="W2" s="79" t="e">
        <f>W3+W9+W14+W16+W17+W20</f>
        <v>#REF!</v>
      </c>
      <c r="X2" s="42"/>
      <c r="Y2" s="37" t="s">
        <v>292</v>
      </c>
    </row>
    <row r="3" spans="1:25" s="85" customFormat="1" ht="22.5">
      <c r="A3" s="45"/>
      <c r="B3" s="88" t="s">
        <v>368</v>
      </c>
      <c r="C3" s="106" t="s">
        <v>89</v>
      </c>
      <c r="D3" s="44" t="s">
        <v>90</v>
      </c>
      <c r="E3" s="45"/>
      <c r="F3" s="45"/>
      <c r="G3" s="45"/>
      <c r="H3" s="45"/>
      <c r="I3" s="45"/>
      <c r="J3" s="45"/>
      <c r="K3" s="45"/>
      <c r="L3" s="45"/>
      <c r="M3" s="45"/>
      <c r="N3" s="43"/>
      <c r="O3" s="43"/>
      <c r="P3" s="43"/>
      <c r="Q3" s="43"/>
      <c r="R3" s="43"/>
      <c r="S3" s="43"/>
      <c r="T3" s="43"/>
      <c r="U3" s="43"/>
      <c r="V3" s="43"/>
      <c r="W3" s="109" t="e">
        <f>W4+#REF!+W5+W6+W7+W8</f>
        <v>#REF!</v>
      </c>
      <c r="X3" s="45"/>
      <c r="Y3" s="45"/>
    </row>
    <row r="4" spans="1:25" s="48" customFormat="1">
      <c r="A4" s="46"/>
      <c r="B4" s="82"/>
      <c r="C4" s="61"/>
      <c r="D4" s="105" t="s">
        <v>473</v>
      </c>
      <c r="E4" s="46"/>
      <c r="F4" s="46"/>
      <c r="G4" s="46"/>
      <c r="H4" s="46"/>
      <c r="I4" s="46"/>
      <c r="J4" s="46"/>
      <c r="K4" s="46"/>
      <c r="L4" s="46"/>
      <c r="M4" s="46"/>
      <c r="N4" s="47"/>
      <c r="O4" s="47"/>
      <c r="P4" s="47">
        <f>O4*H4*12</f>
        <v>0</v>
      </c>
      <c r="Q4" s="47"/>
      <c r="R4" s="47"/>
      <c r="S4" s="47">
        <f>Q4*L4*R4</f>
        <v>0</v>
      </c>
      <c r="T4" s="47"/>
      <c r="U4" s="47"/>
      <c r="V4" s="47">
        <f>T4*M4*U4</f>
        <v>0</v>
      </c>
      <c r="W4" s="78">
        <f>V4+S4+P4</f>
        <v>0</v>
      </c>
      <c r="X4" s="46"/>
      <c r="Y4" s="46"/>
    </row>
    <row r="5" spans="1:25" s="48" customFormat="1">
      <c r="A5" s="46"/>
      <c r="B5" s="82"/>
      <c r="C5" s="61"/>
      <c r="D5" s="105" t="s">
        <v>474</v>
      </c>
      <c r="E5" s="46"/>
      <c r="F5" s="46"/>
      <c r="G5" s="46"/>
      <c r="H5" s="46"/>
      <c r="I5" s="46"/>
      <c r="J5" s="46"/>
      <c r="K5" s="46"/>
      <c r="L5" s="46"/>
      <c r="M5" s="46"/>
      <c r="N5" s="47"/>
      <c r="O5" s="47"/>
      <c r="P5" s="47">
        <f t="shared" ref="P5:P8" si="0">O5*H5*12</f>
        <v>0</v>
      </c>
      <c r="Q5" s="47"/>
      <c r="R5" s="47"/>
      <c r="S5" s="47">
        <f t="shared" ref="S5:S8" si="1">Q5*L5*R5</f>
        <v>0</v>
      </c>
      <c r="T5" s="47"/>
      <c r="U5" s="47"/>
      <c r="V5" s="47">
        <f t="shared" ref="V5:V8" si="2">T5*M5*U5</f>
        <v>0</v>
      </c>
      <c r="W5" s="78">
        <f t="shared" ref="W5:W8" si="3">V5+S5+P5</f>
        <v>0</v>
      </c>
      <c r="X5" s="46"/>
      <c r="Y5" s="46"/>
    </row>
    <row r="6" spans="1:25" s="48" customFormat="1">
      <c r="A6" s="46"/>
      <c r="B6" s="82"/>
      <c r="C6" s="61"/>
      <c r="D6" s="105" t="s">
        <v>475</v>
      </c>
      <c r="E6" s="46"/>
      <c r="F6" s="46"/>
      <c r="G6" s="46"/>
      <c r="H6" s="46"/>
      <c r="I6" s="46"/>
      <c r="J6" s="46"/>
      <c r="K6" s="46"/>
      <c r="L6" s="46"/>
      <c r="M6" s="46"/>
      <c r="N6" s="47"/>
      <c r="O6" s="47"/>
      <c r="P6" s="47">
        <f t="shared" si="0"/>
        <v>0</v>
      </c>
      <c r="Q6" s="47"/>
      <c r="R6" s="47"/>
      <c r="S6" s="47">
        <f t="shared" si="1"/>
        <v>0</v>
      </c>
      <c r="T6" s="47"/>
      <c r="U6" s="47"/>
      <c r="V6" s="47">
        <f t="shared" si="2"/>
        <v>0</v>
      </c>
      <c r="W6" s="78">
        <f t="shared" si="3"/>
        <v>0</v>
      </c>
      <c r="X6" s="46"/>
      <c r="Y6" s="46"/>
    </row>
    <row r="7" spans="1:25" s="48" customFormat="1">
      <c r="A7" s="46"/>
      <c r="B7" s="82"/>
      <c r="C7" s="61"/>
      <c r="D7" s="105" t="s">
        <v>476</v>
      </c>
      <c r="E7" s="46"/>
      <c r="F7" s="46"/>
      <c r="G7" s="46"/>
      <c r="H7" s="46"/>
      <c r="I7" s="46"/>
      <c r="J7" s="46"/>
      <c r="K7" s="46"/>
      <c r="L7" s="46"/>
      <c r="M7" s="46"/>
      <c r="N7" s="47"/>
      <c r="O7" s="47"/>
      <c r="P7" s="47">
        <f t="shared" si="0"/>
        <v>0</v>
      </c>
      <c r="Q7" s="47"/>
      <c r="R7" s="47"/>
      <c r="S7" s="47">
        <f t="shared" si="1"/>
        <v>0</v>
      </c>
      <c r="T7" s="47"/>
      <c r="U7" s="47"/>
      <c r="V7" s="47">
        <f t="shared" si="2"/>
        <v>0</v>
      </c>
      <c r="W7" s="78">
        <f t="shared" si="3"/>
        <v>0</v>
      </c>
      <c r="X7" s="46"/>
      <c r="Y7" s="46"/>
    </row>
    <row r="8" spans="1:25" s="48" customFormat="1">
      <c r="A8" s="46"/>
      <c r="B8" s="82"/>
      <c r="C8" s="61"/>
      <c r="D8" s="105" t="s">
        <v>477</v>
      </c>
      <c r="E8" s="46"/>
      <c r="F8" s="46"/>
      <c r="G8" s="46"/>
      <c r="H8" s="46"/>
      <c r="I8" s="46"/>
      <c r="J8" s="46"/>
      <c r="K8" s="46"/>
      <c r="L8" s="46"/>
      <c r="M8" s="46"/>
      <c r="N8" s="47"/>
      <c r="O8" s="47"/>
      <c r="P8" s="47">
        <f t="shared" si="0"/>
        <v>0</v>
      </c>
      <c r="Q8" s="47"/>
      <c r="R8" s="47"/>
      <c r="S8" s="47">
        <f t="shared" si="1"/>
        <v>0</v>
      </c>
      <c r="T8" s="47"/>
      <c r="U8" s="47"/>
      <c r="V8" s="47">
        <f t="shared" si="2"/>
        <v>0</v>
      </c>
      <c r="W8" s="78">
        <f t="shared" si="3"/>
        <v>0</v>
      </c>
      <c r="X8" s="46"/>
      <c r="Y8" s="46"/>
    </row>
    <row r="9" spans="1:25" s="85" customFormat="1">
      <c r="A9" s="45"/>
      <c r="B9" s="107" t="s">
        <v>91</v>
      </c>
      <c r="C9" s="106" t="s">
        <v>92</v>
      </c>
      <c r="D9" s="106" t="s">
        <v>93</v>
      </c>
      <c r="E9" s="45"/>
      <c r="F9" s="45"/>
      <c r="G9" s="45"/>
      <c r="H9" s="45"/>
      <c r="I9" s="45"/>
      <c r="J9" s="45"/>
      <c r="K9" s="45"/>
      <c r="L9" s="45"/>
      <c r="M9" s="45"/>
      <c r="N9" s="43"/>
      <c r="O9" s="43"/>
      <c r="P9" s="43"/>
      <c r="Q9" s="43"/>
      <c r="R9" s="43"/>
      <c r="S9" s="43"/>
      <c r="T9" s="43"/>
      <c r="U9" s="43"/>
      <c r="V9" s="43"/>
      <c r="W9" s="109">
        <f>W11+W12+W13</f>
        <v>0</v>
      </c>
      <c r="X9" s="45"/>
      <c r="Y9" s="45"/>
    </row>
    <row r="10" spans="1:25" s="48" customFormat="1">
      <c r="A10" s="46"/>
      <c r="B10" s="83" t="s">
        <v>370</v>
      </c>
      <c r="C10" s="61"/>
      <c r="D10" s="61" t="s">
        <v>369</v>
      </c>
      <c r="E10" s="46"/>
      <c r="F10" s="46"/>
      <c r="G10" s="46"/>
      <c r="H10" s="46"/>
      <c r="I10" s="46"/>
      <c r="J10" s="46"/>
      <c r="K10" s="46"/>
      <c r="L10" s="46"/>
      <c r="M10" s="46"/>
      <c r="N10" s="47"/>
      <c r="O10" s="47"/>
      <c r="P10" s="47">
        <f t="shared" ref="P10:P13" si="4">O10*H10*12</f>
        <v>0</v>
      </c>
      <c r="Q10" s="47"/>
      <c r="R10" s="47"/>
      <c r="S10" s="47">
        <f t="shared" ref="S10:S13" si="5">Q10*L10*R10</f>
        <v>0</v>
      </c>
      <c r="T10" s="47"/>
      <c r="U10" s="47"/>
      <c r="V10" s="47">
        <f t="shared" ref="V10:V13" si="6">T10*M10*U10</f>
        <v>0</v>
      </c>
      <c r="W10" s="78">
        <f t="shared" ref="W10:W13" si="7">V10+S10+P10</f>
        <v>0</v>
      </c>
      <c r="X10" s="46"/>
      <c r="Y10" s="46"/>
    </row>
    <row r="11" spans="1:25" s="48" customFormat="1">
      <c r="A11" s="46"/>
      <c r="B11" s="83"/>
      <c r="C11" s="61"/>
      <c r="D11" s="95" t="s">
        <v>478</v>
      </c>
      <c r="E11" s="46"/>
      <c r="F11" s="46"/>
      <c r="G11" s="46"/>
      <c r="H11" s="46"/>
      <c r="I11" s="46"/>
      <c r="J11" s="46"/>
      <c r="K11" s="46"/>
      <c r="L11" s="46"/>
      <c r="M11" s="46"/>
      <c r="N11" s="47"/>
      <c r="O11" s="47"/>
      <c r="P11" s="47">
        <f t="shared" si="4"/>
        <v>0</v>
      </c>
      <c r="Q11" s="47"/>
      <c r="R11" s="47"/>
      <c r="S11" s="47">
        <f t="shared" si="5"/>
        <v>0</v>
      </c>
      <c r="T11" s="47"/>
      <c r="U11" s="47"/>
      <c r="V11" s="47">
        <f t="shared" si="6"/>
        <v>0</v>
      </c>
      <c r="W11" s="78">
        <f t="shared" si="7"/>
        <v>0</v>
      </c>
      <c r="X11" s="46"/>
      <c r="Y11" s="46"/>
    </row>
    <row r="12" spans="1:25" s="48" customFormat="1">
      <c r="A12" s="46"/>
      <c r="B12" s="83"/>
      <c r="C12" s="61"/>
      <c r="D12" s="95" t="s">
        <v>479</v>
      </c>
      <c r="E12" s="46"/>
      <c r="F12" s="46"/>
      <c r="G12" s="46"/>
      <c r="H12" s="46"/>
      <c r="I12" s="46"/>
      <c r="J12" s="46"/>
      <c r="K12" s="46"/>
      <c r="L12" s="46"/>
      <c r="M12" s="46"/>
      <c r="N12" s="47"/>
      <c r="O12" s="47"/>
      <c r="P12" s="47">
        <f t="shared" si="4"/>
        <v>0</v>
      </c>
      <c r="Q12" s="47"/>
      <c r="R12" s="47"/>
      <c r="S12" s="47">
        <f t="shared" si="5"/>
        <v>0</v>
      </c>
      <c r="T12" s="47"/>
      <c r="U12" s="47"/>
      <c r="V12" s="47">
        <f t="shared" si="6"/>
        <v>0</v>
      </c>
      <c r="W12" s="78">
        <f t="shared" si="7"/>
        <v>0</v>
      </c>
      <c r="X12" s="46"/>
      <c r="Y12" s="46"/>
    </row>
    <row r="13" spans="1:25" s="48" customFormat="1">
      <c r="A13" s="46"/>
      <c r="B13" s="83"/>
      <c r="C13" s="61"/>
      <c r="D13" s="95" t="s">
        <v>480</v>
      </c>
      <c r="E13" s="46"/>
      <c r="F13" s="46"/>
      <c r="G13" s="46"/>
      <c r="H13" s="46"/>
      <c r="I13" s="46"/>
      <c r="J13" s="46"/>
      <c r="K13" s="46"/>
      <c r="L13" s="46"/>
      <c r="M13" s="46"/>
      <c r="N13" s="47"/>
      <c r="O13" s="47"/>
      <c r="P13" s="47">
        <f t="shared" si="4"/>
        <v>0</v>
      </c>
      <c r="Q13" s="47"/>
      <c r="R13" s="47"/>
      <c r="S13" s="47">
        <f t="shared" si="5"/>
        <v>0</v>
      </c>
      <c r="T13" s="47"/>
      <c r="U13" s="47"/>
      <c r="V13" s="47">
        <f t="shared" si="6"/>
        <v>0</v>
      </c>
      <c r="W13" s="78">
        <f t="shared" si="7"/>
        <v>0</v>
      </c>
      <c r="X13" s="46"/>
      <c r="Y13" s="46"/>
    </row>
    <row r="14" spans="1:25" s="85" customFormat="1" ht="22.5">
      <c r="A14" s="45"/>
      <c r="B14" s="86" t="s">
        <v>371</v>
      </c>
      <c r="C14" s="106" t="s">
        <v>94</v>
      </c>
      <c r="D14" s="106" t="s">
        <v>95</v>
      </c>
      <c r="E14" s="45"/>
      <c r="F14" s="45"/>
      <c r="G14" s="45"/>
      <c r="H14" s="45"/>
      <c r="I14" s="45"/>
      <c r="J14" s="45"/>
      <c r="K14" s="45"/>
      <c r="L14" s="45"/>
      <c r="M14" s="45"/>
      <c r="N14" s="43"/>
      <c r="O14" s="43"/>
      <c r="P14" s="43"/>
      <c r="Q14" s="43"/>
      <c r="R14" s="43"/>
      <c r="S14" s="43"/>
      <c r="T14" s="43"/>
      <c r="U14" s="43"/>
      <c r="V14" s="43"/>
      <c r="W14" s="109">
        <f>W15</f>
        <v>0</v>
      </c>
      <c r="X14" s="45"/>
      <c r="Y14" s="45"/>
    </row>
    <row r="15" spans="1:25" s="48" customFormat="1">
      <c r="A15" s="46"/>
      <c r="B15" s="46"/>
      <c r="C15" s="46"/>
      <c r="D15" s="46" t="s">
        <v>481</v>
      </c>
      <c r="E15" s="46"/>
      <c r="F15" s="46"/>
      <c r="G15" s="46"/>
      <c r="H15" s="46"/>
      <c r="I15" s="46"/>
      <c r="J15" s="46"/>
      <c r="K15" s="46"/>
      <c r="L15" s="46"/>
      <c r="M15" s="46"/>
      <c r="N15" s="47"/>
      <c r="O15" s="47"/>
      <c r="P15" s="47">
        <f>O15*H15*12</f>
        <v>0</v>
      </c>
      <c r="Q15" s="47"/>
      <c r="R15" s="47"/>
      <c r="S15" s="47">
        <f>Q15*L15*R15</f>
        <v>0</v>
      </c>
      <c r="T15" s="47"/>
      <c r="U15" s="47"/>
      <c r="V15" s="47">
        <f>T15*M15*U15</f>
        <v>0</v>
      </c>
      <c r="W15" s="78">
        <f>V15+S15+P15</f>
        <v>0</v>
      </c>
      <c r="X15" s="46"/>
      <c r="Y15" s="46"/>
    </row>
    <row r="16" spans="1:25" s="85" customFormat="1" ht="22.5">
      <c r="A16" s="45"/>
      <c r="B16" s="86" t="s">
        <v>372</v>
      </c>
      <c r="C16" s="106" t="s">
        <v>96</v>
      </c>
      <c r="D16" s="106" t="s">
        <v>97</v>
      </c>
      <c r="E16" s="45"/>
      <c r="F16" s="45"/>
      <c r="G16" s="45"/>
      <c r="H16" s="45"/>
      <c r="I16" s="45"/>
      <c r="J16" s="45"/>
      <c r="K16" s="45"/>
      <c r="L16" s="45"/>
      <c r="M16" s="45"/>
      <c r="N16" s="43"/>
      <c r="O16" s="43"/>
      <c r="P16" s="43"/>
      <c r="Q16" s="43"/>
      <c r="R16" s="43"/>
      <c r="S16" s="43"/>
      <c r="T16" s="43"/>
      <c r="U16" s="43"/>
      <c r="V16" s="43"/>
      <c r="W16" s="109"/>
      <c r="X16" s="45"/>
      <c r="Y16" s="45"/>
    </row>
    <row r="17" spans="1:25" s="85" customFormat="1">
      <c r="A17" s="45"/>
      <c r="B17" s="86" t="s">
        <v>373</v>
      </c>
      <c r="C17" s="106" t="s">
        <v>98</v>
      </c>
      <c r="D17" s="106" t="s">
        <v>99</v>
      </c>
      <c r="E17" s="45"/>
      <c r="F17" s="45"/>
      <c r="G17" s="45"/>
      <c r="H17" s="45"/>
      <c r="I17" s="45"/>
      <c r="J17" s="45"/>
      <c r="K17" s="45"/>
      <c r="L17" s="45"/>
      <c r="M17" s="45"/>
      <c r="N17" s="43"/>
      <c r="O17" s="43"/>
      <c r="P17" s="43"/>
      <c r="Q17" s="43"/>
      <c r="R17" s="43"/>
      <c r="S17" s="43"/>
      <c r="T17" s="43"/>
      <c r="U17" s="43"/>
      <c r="V17" s="43"/>
      <c r="W17" s="87">
        <f>W18+W19</f>
        <v>0</v>
      </c>
      <c r="X17" s="45"/>
      <c r="Y17" s="45"/>
    </row>
    <row r="18" spans="1:25" s="48" customFormat="1">
      <c r="A18" s="46"/>
      <c r="B18" s="84"/>
      <c r="C18" s="61"/>
      <c r="D18" s="93" t="s">
        <v>482</v>
      </c>
      <c r="E18" s="46"/>
      <c r="F18" s="46"/>
      <c r="G18" s="46"/>
      <c r="H18" s="46"/>
      <c r="I18" s="46"/>
      <c r="J18" s="46"/>
      <c r="K18" s="46"/>
      <c r="L18" s="46"/>
      <c r="M18" s="46"/>
      <c r="N18" s="47"/>
      <c r="O18" s="47"/>
      <c r="P18" s="47">
        <f t="shared" ref="P18:P19" si="8">O18*H18*12</f>
        <v>0</v>
      </c>
      <c r="Q18" s="47"/>
      <c r="R18" s="47"/>
      <c r="S18" s="47">
        <f t="shared" ref="S18:S19" si="9">Q18*L18*R18</f>
        <v>0</v>
      </c>
      <c r="T18" s="47"/>
      <c r="U18" s="47"/>
      <c r="V18" s="47">
        <f t="shared" ref="V18:V19" si="10">T18*M18*U18</f>
        <v>0</v>
      </c>
      <c r="W18" s="78">
        <f t="shared" ref="W18:W19" si="11">V18+S18+P18</f>
        <v>0</v>
      </c>
      <c r="X18" s="46"/>
      <c r="Y18" s="46"/>
    </row>
    <row r="19" spans="1:25" s="48" customFormat="1">
      <c r="A19" s="46"/>
      <c r="B19" s="84"/>
      <c r="C19" s="61"/>
      <c r="D19" s="93" t="s">
        <v>483</v>
      </c>
      <c r="E19" s="46"/>
      <c r="F19" s="46"/>
      <c r="G19" s="46"/>
      <c r="H19" s="46"/>
      <c r="I19" s="46"/>
      <c r="J19" s="46"/>
      <c r="K19" s="46"/>
      <c r="L19" s="46"/>
      <c r="M19" s="46"/>
      <c r="N19" s="47"/>
      <c r="O19" s="47"/>
      <c r="P19" s="47">
        <f t="shared" si="8"/>
        <v>0</v>
      </c>
      <c r="Q19" s="47"/>
      <c r="R19" s="47"/>
      <c r="S19" s="47">
        <f t="shared" si="9"/>
        <v>0</v>
      </c>
      <c r="T19" s="47"/>
      <c r="U19" s="47"/>
      <c r="V19" s="47">
        <f t="shared" si="10"/>
        <v>0</v>
      </c>
      <c r="W19" s="78">
        <f t="shared" si="11"/>
        <v>0</v>
      </c>
      <c r="X19" s="46"/>
      <c r="Y19" s="46"/>
    </row>
    <row r="20" spans="1:25" s="85" customFormat="1" ht="22.5">
      <c r="A20" s="45"/>
      <c r="B20" s="107" t="s">
        <v>374</v>
      </c>
      <c r="C20" s="106" t="s">
        <v>100</v>
      </c>
      <c r="D20" s="106" t="s">
        <v>101</v>
      </c>
      <c r="E20" s="45"/>
      <c r="F20" s="45"/>
      <c r="G20" s="45"/>
      <c r="H20" s="45"/>
      <c r="I20" s="45"/>
      <c r="J20" s="45"/>
      <c r="K20" s="45"/>
      <c r="L20" s="45"/>
      <c r="M20" s="45"/>
      <c r="N20" s="43"/>
      <c r="O20" s="43"/>
      <c r="P20" s="43"/>
      <c r="Q20" s="43"/>
      <c r="R20" s="43"/>
      <c r="S20" s="43"/>
      <c r="T20" s="43"/>
      <c r="U20" s="43"/>
      <c r="V20" s="43"/>
      <c r="W20" s="87">
        <f>W21+W22+W23</f>
        <v>0</v>
      </c>
      <c r="X20" s="45"/>
      <c r="Y20" s="45"/>
    </row>
    <row r="21" spans="1:25">
      <c r="A21" s="37"/>
      <c r="B21" s="38"/>
      <c r="C21" s="39"/>
      <c r="D21" s="37" t="s">
        <v>306</v>
      </c>
      <c r="E21" s="37"/>
      <c r="F21" s="37"/>
      <c r="G21" s="37"/>
      <c r="H21" s="37"/>
      <c r="I21" s="37"/>
      <c r="J21" s="37"/>
      <c r="K21" s="37"/>
      <c r="L21" s="37"/>
      <c r="M21" s="37"/>
      <c r="N21" s="81"/>
      <c r="O21" s="81"/>
      <c r="P21" s="47">
        <f t="shared" ref="P21:P23" si="12">O21*H21*12</f>
        <v>0</v>
      </c>
      <c r="Q21" s="47"/>
      <c r="R21" s="47"/>
      <c r="S21" s="47">
        <f t="shared" ref="S21:S23" si="13">Q21*L21*R21</f>
        <v>0</v>
      </c>
      <c r="T21" s="47"/>
      <c r="U21" s="47"/>
      <c r="V21" s="47">
        <f t="shared" ref="V21:V23" si="14">T21*M21*U21</f>
        <v>0</v>
      </c>
      <c r="W21" s="78">
        <f t="shared" ref="W21:W23" si="15">V21+S21+P21</f>
        <v>0</v>
      </c>
      <c r="X21" s="37"/>
      <c r="Y21" s="37"/>
    </row>
    <row r="22" spans="1:25">
      <c r="A22" s="37"/>
      <c r="B22" s="38"/>
      <c r="C22" s="39"/>
      <c r="D22" s="37" t="s">
        <v>307</v>
      </c>
      <c r="E22" s="37"/>
      <c r="F22" s="37"/>
      <c r="G22" s="37"/>
      <c r="H22" s="37"/>
      <c r="I22" s="37"/>
      <c r="J22" s="37"/>
      <c r="K22" s="37"/>
      <c r="L22" s="37"/>
      <c r="M22" s="37"/>
      <c r="N22" s="81"/>
      <c r="O22" s="81"/>
      <c r="P22" s="47">
        <f t="shared" si="12"/>
        <v>0</v>
      </c>
      <c r="Q22" s="47"/>
      <c r="R22" s="47"/>
      <c r="S22" s="47">
        <f t="shared" si="13"/>
        <v>0</v>
      </c>
      <c r="T22" s="47"/>
      <c r="U22" s="47"/>
      <c r="V22" s="47">
        <f t="shared" si="14"/>
        <v>0</v>
      </c>
      <c r="W22" s="78">
        <f t="shared" si="15"/>
        <v>0</v>
      </c>
      <c r="X22" s="37"/>
      <c r="Y22" s="37"/>
    </row>
    <row r="23" spans="1:25">
      <c r="A23" s="37"/>
      <c r="B23" s="37"/>
      <c r="C23" s="37"/>
      <c r="D23" s="37" t="s">
        <v>308</v>
      </c>
      <c r="E23" s="37"/>
      <c r="F23" s="37"/>
      <c r="G23" s="37"/>
      <c r="H23" s="37"/>
      <c r="I23" s="37"/>
      <c r="J23" s="37"/>
      <c r="K23" s="37"/>
      <c r="L23" s="37"/>
      <c r="M23" s="37"/>
      <c r="N23" s="81"/>
      <c r="O23" s="81"/>
      <c r="P23" s="47">
        <f t="shared" si="12"/>
        <v>0</v>
      </c>
      <c r="Q23" s="47"/>
      <c r="R23" s="47"/>
      <c r="S23" s="47">
        <f t="shared" si="13"/>
        <v>0</v>
      </c>
      <c r="T23" s="47"/>
      <c r="U23" s="47"/>
      <c r="V23" s="47">
        <f t="shared" si="14"/>
        <v>0</v>
      </c>
      <c r="W23" s="78">
        <f t="shared" si="15"/>
        <v>0</v>
      </c>
      <c r="X23" s="37"/>
      <c r="Y23" s="37"/>
    </row>
    <row r="24" spans="1:25" ht="14.45" customHeight="1">
      <c r="A24" s="41">
        <v>16</v>
      </c>
      <c r="B24" s="475" t="s">
        <v>151</v>
      </c>
      <c r="C24" s="476"/>
      <c r="D24" s="476"/>
      <c r="E24" s="476"/>
      <c r="F24" s="476"/>
      <c r="G24" s="476"/>
      <c r="H24" s="476"/>
      <c r="I24" s="476"/>
      <c r="J24" s="476"/>
      <c r="K24" s="476"/>
      <c r="L24" s="476"/>
      <c r="M24" s="476"/>
      <c r="N24" s="476"/>
      <c r="O24" s="476"/>
      <c r="P24" s="476"/>
      <c r="Q24" s="476"/>
      <c r="R24" s="476"/>
      <c r="S24" s="476"/>
      <c r="T24" s="476"/>
      <c r="U24" s="477"/>
      <c r="V24" s="80"/>
      <c r="W24" s="79">
        <f>W25</f>
        <v>0</v>
      </c>
      <c r="X24" s="42"/>
      <c r="Y24" s="37" t="s">
        <v>292</v>
      </c>
    </row>
    <row r="25" spans="1:25" customFormat="1" ht="27" customHeight="1">
      <c r="A25" s="89"/>
      <c r="B25" s="90">
        <v>16.399999999999999</v>
      </c>
      <c r="C25" s="90"/>
      <c r="D25" s="17" t="s">
        <v>396</v>
      </c>
      <c r="E25" s="90"/>
      <c r="F25" s="90"/>
      <c r="G25" s="90"/>
      <c r="H25" s="90"/>
      <c r="I25" s="90"/>
      <c r="J25" s="90"/>
      <c r="K25" s="90"/>
      <c r="L25" s="90"/>
      <c r="M25" s="90"/>
      <c r="N25" s="110"/>
      <c r="O25" s="110"/>
      <c r="P25" s="110"/>
      <c r="Q25" s="110"/>
      <c r="R25" s="110"/>
      <c r="S25" s="110"/>
      <c r="T25" s="110"/>
      <c r="U25" s="110"/>
      <c r="V25" s="110"/>
      <c r="W25" s="110">
        <f>W26+W30+W37+W41+W43+W45+W48+W54+W59+W61+W63+W68+W75+W77+W82+W84+W86</f>
        <v>0</v>
      </c>
      <c r="X25" s="91"/>
      <c r="Y25" s="92"/>
    </row>
    <row r="26" spans="1:25" customFormat="1" ht="27" customHeight="1">
      <c r="A26" s="89"/>
      <c r="B26" s="90" t="s">
        <v>438</v>
      </c>
      <c r="C26" s="90" t="s">
        <v>98</v>
      </c>
      <c r="D26" s="17" t="s">
        <v>397</v>
      </c>
      <c r="E26" s="90" t="s">
        <v>398</v>
      </c>
      <c r="F26" s="90"/>
      <c r="G26" s="90"/>
      <c r="H26" s="90"/>
      <c r="I26" s="90"/>
      <c r="J26" s="90"/>
      <c r="K26" s="90"/>
      <c r="L26" s="90"/>
      <c r="M26" s="90"/>
      <c r="N26" s="110"/>
      <c r="O26" s="110"/>
      <c r="P26" s="110"/>
      <c r="Q26" s="110"/>
      <c r="R26" s="110"/>
      <c r="S26" s="110"/>
      <c r="T26" s="110"/>
      <c r="U26" s="110"/>
      <c r="V26" s="110"/>
      <c r="W26" s="110">
        <f>W27+W28+W29</f>
        <v>0</v>
      </c>
      <c r="X26" s="91"/>
      <c r="Y26" s="92"/>
    </row>
    <row r="27" spans="1:25" customFormat="1" ht="27" customHeight="1">
      <c r="A27" s="89"/>
      <c r="B27" s="93"/>
      <c r="C27" s="93"/>
      <c r="D27" s="95" t="s">
        <v>399</v>
      </c>
      <c r="E27" s="93"/>
      <c r="F27" s="93"/>
      <c r="G27" s="93"/>
      <c r="H27" s="93"/>
      <c r="I27" s="93"/>
      <c r="J27" s="93"/>
      <c r="K27" s="93"/>
      <c r="L27" s="93"/>
      <c r="M27" s="93"/>
      <c r="N27" s="111"/>
      <c r="O27" s="111"/>
      <c r="P27" s="47">
        <f t="shared" ref="P27:P29" si="16">O27*H27*12</f>
        <v>0</v>
      </c>
      <c r="Q27" s="47"/>
      <c r="R27" s="47"/>
      <c r="S27" s="47">
        <f t="shared" ref="S27:S29" si="17">Q27*L27*R27</f>
        <v>0</v>
      </c>
      <c r="T27" s="47"/>
      <c r="U27" s="47"/>
      <c r="V27" s="47">
        <f t="shared" ref="V27:V29" si="18">T27*M27*U27</f>
        <v>0</v>
      </c>
      <c r="W27" s="78">
        <f t="shared" ref="W27:W29" si="19">V27+S27+P27</f>
        <v>0</v>
      </c>
      <c r="X27" s="94"/>
      <c r="Y27" s="92"/>
    </row>
    <row r="28" spans="1:25" customFormat="1" ht="27" customHeight="1">
      <c r="A28" s="89"/>
      <c r="B28" s="93"/>
      <c r="C28" s="93"/>
      <c r="D28" s="95" t="s">
        <v>400</v>
      </c>
      <c r="E28" s="93"/>
      <c r="F28" s="93"/>
      <c r="G28" s="93"/>
      <c r="H28" s="93"/>
      <c r="I28" s="93"/>
      <c r="J28" s="93"/>
      <c r="K28" s="93"/>
      <c r="L28" s="93"/>
      <c r="M28" s="93"/>
      <c r="N28" s="111"/>
      <c r="O28" s="111"/>
      <c r="P28" s="47">
        <f t="shared" si="16"/>
        <v>0</v>
      </c>
      <c r="Q28" s="47"/>
      <c r="R28" s="47"/>
      <c r="S28" s="47">
        <f t="shared" si="17"/>
        <v>0</v>
      </c>
      <c r="T28" s="47"/>
      <c r="U28" s="47"/>
      <c r="V28" s="47">
        <f t="shared" si="18"/>
        <v>0</v>
      </c>
      <c r="W28" s="78">
        <f t="shared" si="19"/>
        <v>0</v>
      </c>
      <c r="X28" s="94"/>
      <c r="Y28" s="92"/>
    </row>
    <row r="29" spans="1:25" customFormat="1" ht="27" customHeight="1">
      <c r="A29" s="89"/>
      <c r="B29" s="93"/>
      <c r="C29" s="93"/>
      <c r="D29" s="95" t="s">
        <v>180</v>
      </c>
      <c r="E29" s="93"/>
      <c r="F29" s="93"/>
      <c r="G29" s="93"/>
      <c r="H29" s="93"/>
      <c r="I29" s="93"/>
      <c r="J29" s="93"/>
      <c r="K29" s="93"/>
      <c r="L29" s="93"/>
      <c r="M29" s="93"/>
      <c r="N29" s="111"/>
      <c r="O29" s="111"/>
      <c r="P29" s="47">
        <f t="shared" si="16"/>
        <v>0</v>
      </c>
      <c r="Q29" s="47"/>
      <c r="R29" s="47"/>
      <c r="S29" s="47">
        <f t="shared" si="17"/>
        <v>0</v>
      </c>
      <c r="T29" s="47"/>
      <c r="U29" s="47"/>
      <c r="V29" s="47">
        <f t="shared" si="18"/>
        <v>0</v>
      </c>
      <c r="W29" s="78">
        <f t="shared" si="19"/>
        <v>0</v>
      </c>
      <c r="X29" s="94"/>
      <c r="Y29" s="92"/>
    </row>
    <row r="30" spans="1:25" customFormat="1" ht="27" customHeight="1">
      <c r="A30" s="89"/>
      <c r="B30" s="90" t="s">
        <v>439</v>
      </c>
      <c r="C30" s="90"/>
      <c r="D30" s="17" t="s">
        <v>403</v>
      </c>
      <c r="E30" s="90"/>
      <c r="F30" s="90"/>
      <c r="G30" s="90"/>
      <c r="H30" s="90"/>
      <c r="I30" s="90"/>
      <c r="J30" s="90"/>
      <c r="K30" s="90"/>
      <c r="L30" s="90"/>
      <c r="M30" s="90"/>
      <c r="N30" s="110"/>
      <c r="O30" s="110"/>
      <c r="P30" s="110"/>
      <c r="Q30" s="110"/>
      <c r="R30" s="110"/>
      <c r="S30" s="110"/>
      <c r="T30" s="110"/>
      <c r="U30" s="110"/>
      <c r="V30" s="110"/>
      <c r="W30" s="110">
        <f>W31+W32+W33+W34+W35+W36</f>
        <v>0</v>
      </c>
      <c r="X30" s="91"/>
      <c r="Y30" s="92"/>
    </row>
    <row r="31" spans="1:25" customFormat="1" ht="27" customHeight="1">
      <c r="A31" s="89"/>
      <c r="B31" s="93"/>
      <c r="C31" s="93"/>
      <c r="D31" s="95" t="s">
        <v>404</v>
      </c>
      <c r="E31" s="93"/>
      <c r="F31" s="93"/>
      <c r="G31" s="93"/>
      <c r="H31" s="93"/>
      <c r="I31" s="93"/>
      <c r="J31" s="93"/>
      <c r="K31" s="93"/>
      <c r="L31" s="93"/>
      <c r="M31" s="93"/>
      <c r="N31" s="111"/>
      <c r="O31" s="111"/>
      <c r="P31" s="47">
        <f t="shared" ref="P31:P36" si="20">O31*H31*12</f>
        <v>0</v>
      </c>
      <c r="Q31" s="47"/>
      <c r="R31" s="47"/>
      <c r="S31" s="47">
        <f t="shared" ref="S31:S36" si="21">Q31*L31*R31</f>
        <v>0</v>
      </c>
      <c r="T31" s="47"/>
      <c r="U31" s="47"/>
      <c r="V31" s="47">
        <f t="shared" ref="V31:V36" si="22">T31*M31*U31</f>
        <v>0</v>
      </c>
      <c r="W31" s="78">
        <f t="shared" ref="W31:W36" si="23">V31+S31+P31</f>
        <v>0</v>
      </c>
      <c r="X31" s="94"/>
      <c r="Y31" s="92"/>
    </row>
    <row r="32" spans="1:25" customFormat="1" ht="27" customHeight="1">
      <c r="A32" s="89"/>
      <c r="B32" s="93"/>
      <c r="C32" s="93"/>
      <c r="D32" s="95" t="s">
        <v>405</v>
      </c>
      <c r="E32" s="93"/>
      <c r="F32" s="93"/>
      <c r="G32" s="93"/>
      <c r="H32" s="93"/>
      <c r="I32" s="93"/>
      <c r="J32" s="93"/>
      <c r="K32" s="93"/>
      <c r="L32" s="93"/>
      <c r="M32" s="93"/>
      <c r="N32" s="111"/>
      <c r="O32" s="111"/>
      <c r="P32" s="47">
        <f t="shared" si="20"/>
        <v>0</v>
      </c>
      <c r="Q32" s="47"/>
      <c r="R32" s="47"/>
      <c r="S32" s="47">
        <f t="shared" si="21"/>
        <v>0</v>
      </c>
      <c r="T32" s="47"/>
      <c r="U32" s="47"/>
      <c r="V32" s="47">
        <f t="shared" si="22"/>
        <v>0</v>
      </c>
      <c r="W32" s="78">
        <f t="shared" si="23"/>
        <v>0</v>
      </c>
      <c r="X32" s="94"/>
      <c r="Y32" s="92"/>
    </row>
    <row r="33" spans="1:25" customFormat="1" ht="27" customHeight="1">
      <c r="A33" s="89"/>
      <c r="B33" s="93"/>
      <c r="C33" s="93"/>
      <c r="D33" s="95" t="s">
        <v>406</v>
      </c>
      <c r="E33" s="93"/>
      <c r="F33" s="93"/>
      <c r="G33" s="93"/>
      <c r="H33" s="93"/>
      <c r="I33" s="93"/>
      <c r="J33" s="93"/>
      <c r="K33" s="93"/>
      <c r="L33" s="93"/>
      <c r="M33" s="93"/>
      <c r="N33" s="111"/>
      <c r="O33" s="111"/>
      <c r="P33" s="47">
        <f t="shared" si="20"/>
        <v>0</v>
      </c>
      <c r="Q33" s="47"/>
      <c r="R33" s="47"/>
      <c r="S33" s="47">
        <f t="shared" si="21"/>
        <v>0</v>
      </c>
      <c r="T33" s="47"/>
      <c r="U33" s="47"/>
      <c r="V33" s="47">
        <f t="shared" si="22"/>
        <v>0</v>
      </c>
      <c r="W33" s="78">
        <f t="shared" si="23"/>
        <v>0</v>
      </c>
      <c r="X33" s="94"/>
      <c r="Y33" s="92"/>
    </row>
    <row r="34" spans="1:25" customFormat="1" ht="27" customHeight="1">
      <c r="A34" s="89"/>
      <c r="B34" s="93"/>
      <c r="C34" s="93"/>
      <c r="D34" s="95" t="s">
        <v>401</v>
      </c>
      <c r="E34" s="93"/>
      <c r="F34" s="93"/>
      <c r="G34" s="93"/>
      <c r="H34" s="93"/>
      <c r="I34" s="93"/>
      <c r="J34" s="93"/>
      <c r="K34" s="93"/>
      <c r="L34" s="93"/>
      <c r="M34" s="93"/>
      <c r="N34" s="111"/>
      <c r="O34" s="111"/>
      <c r="P34" s="47">
        <f t="shared" si="20"/>
        <v>0</v>
      </c>
      <c r="Q34" s="47"/>
      <c r="R34" s="47"/>
      <c r="S34" s="47">
        <f t="shared" si="21"/>
        <v>0</v>
      </c>
      <c r="T34" s="47"/>
      <c r="U34" s="47"/>
      <c r="V34" s="47">
        <f t="shared" si="22"/>
        <v>0</v>
      </c>
      <c r="W34" s="78">
        <f t="shared" si="23"/>
        <v>0</v>
      </c>
      <c r="X34" s="94"/>
      <c r="Y34" s="92"/>
    </row>
    <row r="35" spans="1:25" customFormat="1" ht="27" customHeight="1">
      <c r="A35" s="89"/>
      <c r="B35" s="93"/>
      <c r="C35" s="93"/>
      <c r="D35" s="95" t="s">
        <v>402</v>
      </c>
      <c r="E35" s="93"/>
      <c r="F35" s="93"/>
      <c r="G35" s="93"/>
      <c r="H35" s="93"/>
      <c r="I35" s="93"/>
      <c r="J35" s="93"/>
      <c r="K35" s="93"/>
      <c r="L35" s="93"/>
      <c r="M35" s="93"/>
      <c r="N35" s="111"/>
      <c r="O35" s="111"/>
      <c r="P35" s="47">
        <f t="shared" si="20"/>
        <v>0</v>
      </c>
      <c r="Q35" s="47"/>
      <c r="R35" s="47"/>
      <c r="S35" s="47">
        <f t="shared" si="21"/>
        <v>0</v>
      </c>
      <c r="T35" s="47"/>
      <c r="U35" s="47"/>
      <c r="V35" s="47">
        <f t="shared" si="22"/>
        <v>0</v>
      </c>
      <c r="W35" s="78">
        <f t="shared" si="23"/>
        <v>0</v>
      </c>
      <c r="X35" s="94"/>
      <c r="Y35" s="92"/>
    </row>
    <row r="36" spans="1:25" customFormat="1" ht="27" customHeight="1">
      <c r="A36" s="89"/>
      <c r="B36" s="93"/>
      <c r="C36" s="93"/>
      <c r="D36" s="95" t="s">
        <v>180</v>
      </c>
      <c r="E36" s="93"/>
      <c r="F36" s="93"/>
      <c r="G36" s="93"/>
      <c r="H36" s="93"/>
      <c r="I36" s="93"/>
      <c r="J36" s="93"/>
      <c r="K36" s="93"/>
      <c r="L36" s="93"/>
      <c r="M36" s="93"/>
      <c r="N36" s="111"/>
      <c r="O36" s="111"/>
      <c r="P36" s="47">
        <f t="shared" si="20"/>
        <v>0</v>
      </c>
      <c r="Q36" s="47"/>
      <c r="R36" s="47"/>
      <c r="S36" s="47">
        <f t="shared" si="21"/>
        <v>0</v>
      </c>
      <c r="T36" s="47"/>
      <c r="U36" s="47"/>
      <c r="V36" s="47">
        <f t="shared" si="22"/>
        <v>0</v>
      </c>
      <c r="W36" s="78">
        <f t="shared" si="23"/>
        <v>0</v>
      </c>
      <c r="X36" s="94"/>
      <c r="Y36" s="92"/>
    </row>
    <row r="37" spans="1:25" customFormat="1" ht="27" customHeight="1">
      <c r="A37" s="89"/>
      <c r="B37" s="90" t="s">
        <v>440</v>
      </c>
      <c r="C37" s="90" t="s">
        <v>407</v>
      </c>
      <c r="D37" s="17" t="s">
        <v>408</v>
      </c>
      <c r="E37" s="90"/>
      <c r="F37" s="90"/>
      <c r="G37" s="90"/>
      <c r="H37" s="90"/>
      <c r="I37" s="90"/>
      <c r="J37" s="90"/>
      <c r="K37" s="90"/>
      <c r="L37" s="90"/>
      <c r="M37" s="90"/>
      <c r="N37" s="110"/>
      <c r="O37" s="110"/>
      <c r="P37" s="110"/>
      <c r="Q37" s="110"/>
      <c r="R37" s="110"/>
      <c r="S37" s="110"/>
      <c r="T37" s="110"/>
      <c r="U37" s="110"/>
      <c r="V37" s="110"/>
      <c r="W37" s="110">
        <f>W38+W39+W40</f>
        <v>0</v>
      </c>
      <c r="X37" s="91"/>
      <c r="Y37" s="92"/>
    </row>
    <row r="38" spans="1:25" customFormat="1" ht="27" customHeight="1">
      <c r="A38" s="89"/>
      <c r="B38" s="97"/>
      <c r="C38" s="98"/>
      <c r="D38" s="95" t="s">
        <v>409</v>
      </c>
      <c r="E38" s="93"/>
      <c r="F38" s="93"/>
      <c r="G38" s="93"/>
      <c r="H38" s="93"/>
      <c r="I38" s="93"/>
      <c r="J38" s="93"/>
      <c r="K38" s="93"/>
      <c r="L38" s="93"/>
      <c r="M38" s="93"/>
      <c r="N38" s="111"/>
      <c r="O38" s="111"/>
      <c r="P38" s="47">
        <f t="shared" ref="P38:P40" si="24">O38*H38*12</f>
        <v>0</v>
      </c>
      <c r="Q38" s="47"/>
      <c r="R38" s="47"/>
      <c r="S38" s="47">
        <f t="shared" ref="S38:S40" si="25">Q38*L38*R38</f>
        <v>0</v>
      </c>
      <c r="T38" s="47"/>
      <c r="U38" s="47"/>
      <c r="V38" s="47">
        <f t="shared" ref="V38:V40" si="26">T38*M38*U38</f>
        <v>0</v>
      </c>
      <c r="W38" s="78">
        <f t="shared" ref="W38:W40" si="27">V38+S38+P38</f>
        <v>0</v>
      </c>
      <c r="X38" s="94"/>
      <c r="Y38" s="92"/>
    </row>
    <row r="39" spans="1:25" customFormat="1" ht="27" customHeight="1">
      <c r="A39" s="89"/>
      <c r="B39" s="97"/>
      <c r="C39" s="98"/>
      <c r="D39" s="95" t="s">
        <v>410</v>
      </c>
      <c r="E39" s="93"/>
      <c r="F39" s="93"/>
      <c r="G39" s="93"/>
      <c r="H39" s="93"/>
      <c r="I39" s="93"/>
      <c r="J39" s="93"/>
      <c r="K39" s="93"/>
      <c r="L39" s="93"/>
      <c r="M39" s="93"/>
      <c r="N39" s="111"/>
      <c r="O39" s="111"/>
      <c r="P39" s="47">
        <f t="shared" si="24"/>
        <v>0</v>
      </c>
      <c r="Q39" s="47"/>
      <c r="R39" s="47"/>
      <c r="S39" s="47">
        <f t="shared" si="25"/>
        <v>0</v>
      </c>
      <c r="T39" s="47"/>
      <c r="U39" s="47"/>
      <c r="V39" s="47">
        <f t="shared" si="26"/>
        <v>0</v>
      </c>
      <c r="W39" s="78">
        <f t="shared" si="27"/>
        <v>0</v>
      </c>
      <c r="X39" s="94"/>
      <c r="Y39" s="92"/>
    </row>
    <row r="40" spans="1:25" customFormat="1" ht="27" customHeight="1">
      <c r="A40" s="89"/>
      <c r="B40" s="93"/>
      <c r="C40" s="93"/>
      <c r="D40" s="95" t="s">
        <v>180</v>
      </c>
      <c r="E40" s="93"/>
      <c r="F40" s="93"/>
      <c r="G40" s="93"/>
      <c r="H40" s="93"/>
      <c r="I40" s="93"/>
      <c r="J40" s="93"/>
      <c r="K40" s="93"/>
      <c r="L40" s="93"/>
      <c r="M40" s="93"/>
      <c r="N40" s="111"/>
      <c r="O40" s="111"/>
      <c r="P40" s="47">
        <f t="shared" si="24"/>
        <v>0</v>
      </c>
      <c r="Q40" s="47"/>
      <c r="R40" s="47"/>
      <c r="S40" s="47">
        <f t="shared" si="25"/>
        <v>0</v>
      </c>
      <c r="T40" s="47"/>
      <c r="U40" s="47"/>
      <c r="V40" s="47">
        <f t="shared" si="26"/>
        <v>0</v>
      </c>
      <c r="W40" s="78">
        <f t="shared" si="27"/>
        <v>0</v>
      </c>
      <c r="X40" s="94"/>
      <c r="Y40" s="92"/>
    </row>
    <row r="41" spans="1:25" customFormat="1" ht="27" customHeight="1">
      <c r="A41" s="89"/>
      <c r="B41" s="90" t="s">
        <v>441</v>
      </c>
      <c r="C41" s="90" t="s">
        <v>98</v>
      </c>
      <c r="D41" s="17" t="s">
        <v>411</v>
      </c>
      <c r="E41" s="90"/>
      <c r="F41" s="90"/>
      <c r="G41" s="90"/>
      <c r="H41" s="90"/>
      <c r="I41" s="90"/>
      <c r="J41" s="90"/>
      <c r="K41" s="90"/>
      <c r="L41" s="90"/>
      <c r="M41" s="90"/>
      <c r="N41" s="110"/>
      <c r="O41" s="110"/>
      <c r="P41" s="110"/>
      <c r="Q41" s="110"/>
      <c r="R41" s="110"/>
      <c r="S41" s="110"/>
      <c r="T41" s="110"/>
      <c r="U41" s="110"/>
      <c r="V41" s="110"/>
      <c r="W41" s="110">
        <f>W42</f>
        <v>0</v>
      </c>
      <c r="X41" s="91"/>
      <c r="Y41" s="92"/>
    </row>
    <row r="42" spans="1:25" customFormat="1" ht="27" customHeight="1">
      <c r="A42" s="89"/>
      <c r="B42" s="93"/>
      <c r="C42" s="93"/>
      <c r="D42" s="95" t="s">
        <v>412</v>
      </c>
      <c r="E42" s="93"/>
      <c r="F42" s="93"/>
      <c r="G42" s="93"/>
      <c r="H42" s="93"/>
      <c r="I42" s="93"/>
      <c r="J42" s="93"/>
      <c r="K42" s="93"/>
      <c r="L42" s="93"/>
      <c r="M42" s="93"/>
      <c r="N42" s="111"/>
      <c r="O42" s="111"/>
      <c r="P42" s="47">
        <f t="shared" ref="P42" si="28">O42*H42*12</f>
        <v>0</v>
      </c>
      <c r="Q42" s="47"/>
      <c r="R42" s="47"/>
      <c r="S42" s="47">
        <f t="shared" ref="S42" si="29">Q42*L42*R42</f>
        <v>0</v>
      </c>
      <c r="T42" s="47"/>
      <c r="U42" s="47"/>
      <c r="V42" s="47">
        <f t="shared" ref="V42" si="30">T42*M42*U42</f>
        <v>0</v>
      </c>
      <c r="W42" s="78">
        <f t="shared" ref="W42" si="31">V42+S42+P42</f>
        <v>0</v>
      </c>
      <c r="X42" s="94"/>
      <c r="Y42" s="92"/>
    </row>
    <row r="43" spans="1:25" customFormat="1" ht="27" customHeight="1">
      <c r="A43" s="89"/>
      <c r="B43" s="90" t="s">
        <v>442</v>
      </c>
      <c r="C43" s="90" t="s">
        <v>413</v>
      </c>
      <c r="D43" s="17" t="s">
        <v>414</v>
      </c>
      <c r="E43" s="90"/>
      <c r="F43" s="90"/>
      <c r="G43" s="90"/>
      <c r="H43" s="90"/>
      <c r="I43" s="90"/>
      <c r="J43" s="90"/>
      <c r="K43" s="90"/>
      <c r="L43" s="90"/>
      <c r="M43" s="90"/>
      <c r="N43" s="110"/>
      <c r="O43" s="110"/>
      <c r="P43" s="110"/>
      <c r="Q43" s="110"/>
      <c r="R43" s="110"/>
      <c r="S43" s="110"/>
      <c r="T43" s="110"/>
      <c r="U43" s="110"/>
      <c r="V43" s="110"/>
      <c r="W43" s="110">
        <f>W44</f>
        <v>0</v>
      </c>
      <c r="X43" s="91"/>
      <c r="Y43" s="92"/>
    </row>
    <row r="44" spans="1:25" customFormat="1" ht="27" customHeight="1">
      <c r="A44" s="89"/>
      <c r="B44" s="93"/>
      <c r="C44" s="93"/>
      <c r="D44" s="95" t="s">
        <v>415</v>
      </c>
      <c r="E44" s="93"/>
      <c r="F44" s="93"/>
      <c r="G44" s="93"/>
      <c r="H44" s="93"/>
      <c r="I44" s="93"/>
      <c r="J44" s="93"/>
      <c r="K44" s="93"/>
      <c r="L44" s="93"/>
      <c r="M44" s="93"/>
      <c r="N44" s="111"/>
      <c r="O44" s="111"/>
      <c r="P44" s="47">
        <f t="shared" ref="P44" si="32">O44*H44*12</f>
        <v>0</v>
      </c>
      <c r="Q44" s="47"/>
      <c r="R44" s="47"/>
      <c r="S44" s="47">
        <f t="shared" ref="S44" si="33">Q44*L44*R44</f>
        <v>0</v>
      </c>
      <c r="T44" s="47"/>
      <c r="U44" s="47"/>
      <c r="V44" s="47">
        <f t="shared" ref="V44" si="34">T44*M44*U44</f>
        <v>0</v>
      </c>
      <c r="W44" s="78">
        <f t="shared" ref="W44" si="35">V44+S44+P44</f>
        <v>0</v>
      </c>
      <c r="X44" s="94"/>
      <c r="Y44" s="92"/>
    </row>
    <row r="45" spans="1:25" customFormat="1" ht="27" customHeight="1">
      <c r="A45" s="89"/>
      <c r="B45" s="90" t="s">
        <v>443</v>
      </c>
      <c r="C45" s="90" t="s">
        <v>416</v>
      </c>
      <c r="D45" s="17" t="s">
        <v>417</v>
      </c>
      <c r="E45" s="90"/>
      <c r="F45" s="90"/>
      <c r="G45" s="90"/>
      <c r="H45" s="90"/>
      <c r="I45" s="90"/>
      <c r="J45" s="90"/>
      <c r="K45" s="90"/>
      <c r="L45" s="90"/>
      <c r="M45" s="90"/>
      <c r="N45" s="110"/>
      <c r="O45" s="110"/>
      <c r="P45" s="110"/>
      <c r="Q45" s="110"/>
      <c r="R45" s="110"/>
      <c r="S45" s="110"/>
      <c r="T45" s="110"/>
      <c r="U45" s="110"/>
      <c r="V45" s="110"/>
      <c r="W45" s="110">
        <f>W46+W47</f>
        <v>0</v>
      </c>
      <c r="X45" s="91"/>
      <c r="Y45" s="92"/>
    </row>
    <row r="46" spans="1:25" customFormat="1" ht="27" customHeight="1">
      <c r="A46" s="89"/>
      <c r="B46" s="93"/>
      <c r="C46" s="93"/>
      <c r="D46" s="104" t="s">
        <v>418</v>
      </c>
      <c r="E46" s="93"/>
      <c r="F46" s="93"/>
      <c r="G46" s="93"/>
      <c r="H46" s="93"/>
      <c r="I46" s="93"/>
      <c r="J46" s="93"/>
      <c r="K46" s="93"/>
      <c r="L46" s="93"/>
      <c r="M46" s="93"/>
      <c r="N46" s="111"/>
      <c r="O46" s="111"/>
      <c r="P46" s="47">
        <f t="shared" ref="P46:P47" si="36">O46*H46*12</f>
        <v>0</v>
      </c>
      <c r="Q46" s="47"/>
      <c r="R46" s="47"/>
      <c r="S46" s="47">
        <f t="shared" ref="S46:S47" si="37">Q46*L46*R46</f>
        <v>0</v>
      </c>
      <c r="T46" s="47"/>
      <c r="U46" s="47"/>
      <c r="V46" s="47">
        <f t="shared" ref="V46:V47" si="38">T46*M46*U46</f>
        <v>0</v>
      </c>
      <c r="W46" s="78">
        <f t="shared" ref="W46:W47" si="39">V46+S46+P46</f>
        <v>0</v>
      </c>
      <c r="X46" s="94"/>
      <c r="Y46" s="92"/>
    </row>
    <row r="47" spans="1:25" customFormat="1" ht="27" customHeight="1">
      <c r="A47" s="89"/>
      <c r="B47" s="93"/>
      <c r="C47" s="93"/>
      <c r="D47" s="95" t="s">
        <v>180</v>
      </c>
      <c r="E47" s="93"/>
      <c r="F47" s="93"/>
      <c r="G47" s="93"/>
      <c r="H47" s="93"/>
      <c r="I47" s="93"/>
      <c r="J47" s="93"/>
      <c r="K47" s="93"/>
      <c r="L47" s="93"/>
      <c r="M47" s="93"/>
      <c r="N47" s="111"/>
      <c r="O47" s="111"/>
      <c r="P47" s="47">
        <f t="shared" si="36"/>
        <v>0</v>
      </c>
      <c r="Q47" s="47"/>
      <c r="R47" s="47"/>
      <c r="S47" s="47">
        <f t="shared" si="37"/>
        <v>0</v>
      </c>
      <c r="T47" s="47"/>
      <c r="U47" s="47"/>
      <c r="V47" s="47">
        <f t="shared" si="38"/>
        <v>0</v>
      </c>
      <c r="W47" s="78">
        <f t="shared" si="39"/>
        <v>0</v>
      </c>
      <c r="X47" s="94"/>
      <c r="Y47" s="92"/>
    </row>
    <row r="48" spans="1:25" customFormat="1" ht="27" customHeight="1">
      <c r="A48" s="89"/>
      <c r="B48" s="90" t="s">
        <v>444</v>
      </c>
      <c r="C48" s="90"/>
      <c r="D48" s="17" t="s">
        <v>419</v>
      </c>
      <c r="E48" s="90"/>
      <c r="F48" s="90"/>
      <c r="G48" s="90"/>
      <c r="H48" s="90"/>
      <c r="I48" s="90"/>
      <c r="J48" s="90"/>
      <c r="K48" s="90"/>
      <c r="L48" s="90"/>
      <c r="M48" s="90"/>
      <c r="N48" s="110"/>
      <c r="O48" s="110"/>
      <c r="P48" s="110"/>
      <c r="Q48" s="110"/>
      <c r="R48" s="110"/>
      <c r="S48" s="110"/>
      <c r="T48" s="110"/>
      <c r="U48" s="110"/>
      <c r="V48" s="110"/>
      <c r="W48" s="110">
        <f>W49+W50+W51+W52+W53</f>
        <v>0</v>
      </c>
      <c r="X48" s="91"/>
      <c r="Y48" s="92"/>
    </row>
    <row r="49" spans="1:25" customFormat="1" ht="27" customHeight="1">
      <c r="A49" s="89"/>
      <c r="B49" s="93"/>
      <c r="C49" s="93"/>
      <c r="D49" s="95" t="s">
        <v>490</v>
      </c>
      <c r="E49" s="93"/>
      <c r="F49" s="93"/>
      <c r="G49" s="93"/>
      <c r="H49" s="93"/>
      <c r="I49" s="93"/>
      <c r="J49" s="93"/>
      <c r="K49" s="93"/>
      <c r="L49" s="93"/>
      <c r="M49" s="93"/>
      <c r="N49" s="111"/>
      <c r="O49" s="111"/>
      <c r="P49" s="47">
        <f t="shared" ref="P49:P53" si="40">O49*H49*12</f>
        <v>0</v>
      </c>
      <c r="Q49" s="47"/>
      <c r="R49" s="47"/>
      <c r="S49" s="47">
        <f t="shared" ref="S49:S53" si="41">Q49*L49*R49</f>
        <v>0</v>
      </c>
      <c r="T49" s="47"/>
      <c r="U49" s="47"/>
      <c r="V49" s="47">
        <f t="shared" ref="V49:V53" si="42">T49*M49*U49</f>
        <v>0</v>
      </c>
      <c r="W49" s="78">
        <f t="shared" ref="W49:W53" si="43">V49+S49+P49</f>
        <v>0</v>
      </c>
      <c r="X49" s="94"/>
      <c r="Y49" s="92"/>
    </row>
    <row r="50" spans="1:25" customFormat="1" ht="27" customHeight="1">
      <c r="A50" s="89"/>
      <c r="B50" s="93"/>
      <c r="C50" s="93"/>
      <c r="D50" s="95" t="s">
        <v>491</v>
      </c>
      <c r="E50" s="93"/>
      <c r="F50" s="93"/>
      <c r="G50" s="93"/>
      <c r="H50" s="93"/>
      <c r="I50" s="93"/>
      <c r="J50" s="93"/>
      <c r="K50" s="93"/>
      <c r="L50" s="93"/>
      <c r="M50" s="93"/>
      <c r="N50" s="111"/>
      <c r="O50" s="111"/>
      <c r="P50" s="47">
        <f t="shared" si="40"/>
        <v>0</v>
      </c>
      <c r="Q50" s="47"/>
      <c r="R50" s="47"/>
      <c r="S50" s="47">
        <f t="shared" si="41"/>
        <v>0</v>
      </c>
      <c r="T50" s="47"/>
      <c r="U50" s="47"/>
      <c r="V50" s="47">
        <f t="shared" si="42"/>
        <v>0</v>
      </c>
      <c r="W50" s="78">
        <f t="shared" si="43"/>
        <v>0</v>
      </c>
      <c r="X50" s="94"/>
      <c r="Y50" s="92"/>
    </row>
    <row r="51" spans="1:25" customFormat="1" ht="27" customHeight="1">
      <c r="A51" s="89"/>
      <c r="B51" s="93"/>
      <c r="C51" s="93"/>
      <c r="D51" s="95" t="s">
        <v>492</v>
      </c>
      <c r="E51" s="93"/>
      <c r="F51" s="93"/>
      <c r="G51" s="93"/>
      <c r="H51" s="93"/>
      <c r="I51" s="93"/>
      <c r="J51" s="93"/>
      <c r="K51" s="93"/>
      <c r="L51" s="93"/>
      <c r="M51" s="93"/>
      <c r="N51" s="111"/>
      <c r="O51" s="111"/>
      <c r="P51" s="47">
        <f t="shared" si="40"/>
        <v>0</v>
      </c>
      <c r="Q51" s="47"/>
      <c r="R51" s="47"/>
      <c r="S51" s="47">
        <f t="shared" si="41"/>
        <v>0</v>
      </c>
      <c r="T51" s="47"/>
      <c r="U51" s="47"/>
      <c r="V51" s="47">
        <f t="shared" si="42"/>
        <v>0</v>
      </c>
      <c r="W51" s="78">
        <f t="shared" si="43"/>
        <v>0</v>
      </c>
      <c r="X51" s="94"/>
      <c r="Y51" s="92"/>
    </row>
    <row r="52" spans="1:25" customFormat="1" ht="27" customHeight="1">
      <c r="A52" s="89"/>
      <c r="B52" s="93"/>
      <c r="C52" s="93"/>
      <c r="D52" s="95" t="s">
        <v>493</v>
      </c>
      <c r="E52" s="93"/>
      <c r="F52" s="93"/>
      <c r="G52" s="93"/>
      <c r="H52" s="93"/>
      <c r="I52" s="93"/>
      <c r="J52" s="93"/>
      <c r="K52" s="93"/>
      <c r="L52" s="93"/>
      <c r="M52" s="93"/>
      <c r="N52" s="111"/>
      <c r="O52" s="111"/>
      <c r="P52" s="47">
        <f t="shared" si="40"/>
        <v>0</v>
      </c>
      <c r="Q52" s="47"/>
      <c r="R52" s="47"/>
      <c r="S52" s="47">
        <f t="shared" si="41"/>
        <v>0</v>
      </c>
      <c r="T52" s="47"/>
      <c r="U52" s="47"/>
      <c r="V52" s="47">
        <f t="shared" si="42"/>
        <v>0</v>
      </c>
      <c r="W52" s="78">
        <f t="shared" si="43"/>
        <v>0</v>
      </c>
      <c r="X52" s="94"/>
      <c r="Y52" s="92"/>
    </row>
    <row r="53" spans="1:25" customFormat="1" ht="27" customHeight="1">
      <c r="A53" s="89"/>
      <c r="B53" s="93"/>
      <c r="C53" s="93"/>
      <c r="D53" s="95" t="s">
        <v>180</v>
      </c>
      <c r="E53" s="93"/>
      <c r="F53" s="93"/>
      <c r="G53" s="93"/>
      <c r="H53" s="93"/>
      <c r="I53" s="93"/>
      <c r="J53" s="93"/>
      <c r="K53" s="93"/>
      <c r="L53" s="93"/>
      <c r="M53" s="93"/>
      <c r="N53" s="111"/>
      <c r="O53" s="111"/>
      <c r="P53" s="47">
        <f t="shared" si="40"/>
        <v>0</v>
      </c>
      <c r="Q53" s="47"/>
      <c r="R53" s="47"/>
      <c r="S53" s="47">
        <f t="shared" si="41"/>
        <v>0</v>
      </c>
      <c r="T53" s="47"/>
      <c r="U53" s="47"/>
      <c r="V53" s="47">
        <f t="shared" si="42"/>
        <v>0</v>
      </c>
      <c r="W53" s="78">
        <f t="shared" si="43"/>
        <v>0</v>
      </c>
      <c r="X53" s="94"/>
      <c r="Y53" s="92"/>
    </row>
    <row r="54" spans="1:25" customFormat="1" ht="27" customHeight="1">
      <c r="A54" s="89"/>
      <c r="B54" s="90" t="s">
        <v>445</v>
      </c>
      <c r="C54" s="90"/>
      <c r="D54" s="17" t="s">
        <v>420</v>
      </c>
      <c r="E54" s="90"/>
      <c r="F54" s="90"/>
      <c r="G54" s="90"/>
      <c r="H54" s="90"/>
      <c r="I54" s="90"/>
      <c r="J54" s="90"/>
      <c r="K54" s="90"/>
      <c r="L54" s="90"/>
      <c r="M54" s="90"/>
      <c r="N54" s="110"/>
      <c r="O54" s="110"/>
      <c r="P54" s="110"/>
      <c r="Q54" s="110"/>
      <c r="R54" s="110"/>
      <c r="S54" s="110"/>
      <c r="T54" s="110"/>
      <c r="U54" s="110"/>
      <c r="V54" s="110"/>
      <c r="W54" s="110">
        <f>W55+W56+W57+W58</f>
        <v>0</v>
      </c>
      <c r="X54" s="91"/>
      <c r="Y54" s="92"/>
    </row>
    <row r="55" spans="1:25" customFormat="1" ht="27" customHeight="1">
      <c r="A55" s="89"/>
      <c r="B55" s="93"/>
      <c r="C55" s="93"/>
      <c r="D55" s="95" t="s">
        <v>421</v>
      </c>
      <c r="E55" s="93"/>
      <c r="F55" s="93"/>
      <c r="G55" s="93"/>
      <c r="H55" s="93"/>
      <c r="I55" s="93"/>
      <c r="J55" s="93"/>
      <c r="K55" s="93"/>
      <c r="L55" s="93"/>
      <c r="M55" s="93"/>
      <c r="N55" s="111"/>
      <c r="O55" s="111"/>
      <c r="P55" s="47">
        <f t="shared" ref="P55:P58" si="44">O55*H55*12</f>
        <v>0</v>
      </c>
      <c r="Q55" s="47"/>
      <c r="R55" s="47"/>
      <c r="S55" s="47">
        <f t="shared" ref="S55:S58" si="45">Q55*L55*R55</f>
        <v>0</v>
      </c>
      <c r="T55" s="47"/>
      <c r="U55" s="47"/>
      <c r="V55" s="47">
        <f t="shared" ref="V55:V58" si="46">T55*M55*U55</f>
        <v>0</v>
      </c>
      <c r="W55" s="78">
        <f t="shared" ref="W55:W58" si="47">V55+S55+P55</f>
        <v>0</v>
      </c>
      <c r="X55" s="94"/>
      <c r="Y55" s="92"/>
    </row>
    <row r="56" spans="1:25" customFormat="1" ht="27" customHeight="1">
      <c r="A56" s="89"/>
      <c r="B56" s="93"/>
      <c r="C56" s="93"/>
      <c r="D56" s="95" t="s">
        <v>422</v>
      </c>
      <c r="E56" s="93"/>
      <c r="F56" s="93"/>
      <c r="G56" s="93"/>
      <c r="H56" s="93"/>
      <c r="I56" s="93"/>
      <c r="J56" s="93"/>
      <c r="K56" s="93"/>
      <c r="L56" s="93"/>
      <c r="M56" s="93"/>
      <c r="N56" s="111"/>
      <c r="O56" s="111"/>
      <c r="P56" s="47">
        <f t="shared" si="44"/>
        <v>0</v>
      </c>
      <c r="Q56" s="47"/>
      <c r="R56" s="47"/>
      <c r="S56" s="47">
        <f t="shared" si="45"/>
        <v>0</v>
      </c>
      <c r="T56" s="47"/>
      <c r="U56" s="47"/>
      <c r="V56" s="47">
        <f t="shared" si="46"/>
        <v>0</v>
      </c>
      <c r="W56" s="78">
        <f t="shared" si="47"/>
        <v>0</v>
      </c>
      <c r="X56" s="94"/>
      <c r="Y56" s="92"/>
    </row>
    <row r="57" spans="1:25" customFormat="1" ht="27" customHeight="1">
      <c r="A57" s="89"/>
      <c r="B57" s="93"/>
      <c r="C57" s="93"/>
      <c r="D57" s="95" t="s">
        <v>423</v>
      </c>
      <c r="E57" s="93"/>
      <c r="F57" s="93"/>
      <c r="G57" s="93"/>
      <c r="H57" s="93"/>
      <c r="I57" s="93"/>
      <c r="J57" s="93"/>
      <c r="K57" s="93"/>
      <c r="L57" s="93"/>
      <c r="M57" s="93"/>
      <c r="N57" s="111"/>
      <c r="O57" s="111"/>
      <c r="P57" s="47">
        <f t="shared" si="44"/>
        <v>0</v>
      </c>
      <c r="Q57" s="47"/>
      <c r="R57" s="47"/>
      <c r="S57" s="47">
        <f t="shared" si="45"/>
        <v>0</v>
      </c>
      <c r="T57" s="47"/>
      <c r="U57" s="47"/>
      <c r="V57" s="47">
        <f t="shared" si="46"/>
        <v>0</v>
      </c>
      <c r="W57" s="78">
        <f t="shared" si="47"/>
        <v>0</v>
      </c>
      <c r="X57" s="94"/>
      <c r="Y57" s="92"/>
    </row>
    <row r="58" spans="1:25" customFormat="1" ht="27" customHeight="1">
      <c r="A58" s="89"/>
      <c r="B58" s="93"/>
      <c r="C58" s="93"/>
      <c r="D58" s="95" t="s">
        <v>180</v>
      </c>
      <c r="E58" s="93"/>
      <c r="F58" s="93"/>
      <c r="G58" s="93"/>
      <c r="H58" s="93"/>
      <c r="I58" s="93"/>
      <c r="J58" s="93"/>
      <c r="K58" s="93"/>
      <c r="L58" s="93"/>
      <c r="M58" s="93"/>
      <c r="N58" s="111"/>
      <c r="O58" s="111"/>
      <c r="P58" s="47">
        <f t="shared" si="44"/>
        <v>0</v>
      </c>
      <c r="Q58" s="47"/>
      <c r="R58" s="47"/>
      <c r="S58" s="47">
        <f t="shared" si="45"/>
        <v>0</v>
      </c>
      <c r="T58" s="47"/>
      <c r="U58" s="47"/>
      <c r="V58" s="47">
        <f t="shared" si="46"/>
        <v>0</v>
      </c>
      <c r="W58" s="78">
        <f t="shared" si="47"/>
        <v>0</v>
      </c>
      <c r="X58" s="94"/>
      <c r="Y58" s="92"/>
    </row>
    <row r="59" spans="1:25" customFormat="1" ht="27" customHeight="1">
      <c r="A59" s="89"/>
      <c r="B59" s="90" t="s">
        <v>446</v>
      </c>
      <c r="C59" s="90"/>
      <c r="D59" s="17" t="s">
        <v>424</v>
      </c>
      <c r="E59" s="90"/>
      <c r="F59" s="90"/>
      <c r="G59" s="90"/>
      <c r="H59" s="90"/>
      <c r="I59" s="90"/>
      <c r="J59" s="90"/>
      <c r="K59" s="90"/>
      <c r="L59" s="90"/>
      <c r="M59" s="90"/>
      <c r="N59" s="110"/>
      <c r="O59" s="110"/>
      <c r="P59" s="110"/>
      <c r="Q59" s="110"/>
      <c r="R59" s="110"/>
      <c r="S59" s="110"/>
      <c r="T59" s="110"/>
      <c r="U59" s="110"/>
      <c r="V59" s="110"/>
      <c r="W59" s="110">
        <f>W60</f>
        <v>0</v>
      </c>
      <c r="X59" s="91"/>
      <c r="Y59" s="92"/>
    </row>
    <row r="60" spans="1:25" customFormat="1" ht="27" customHeight="1">
      <c r="A60" s="89"/>
      <c r="B60" s="93"/>
      <c r="C60" s="93"/>
      <c r="D60" s="99" t="s">
        <v>412</v>
      </c>
      <c r="E60" s="93"/>
      <c r="F60" s="93"/>
      <c r="G60" s="93"/>
      <c r="H60" s="93"/>
      <c r="I60" s="93"/>
      <c r="J60" s="93"/>
      <c r="K60" s="93"/>
      <c r="L60" s="93"/>
      <c r="M60" s="93"/>
      <c r="N60" s="111"/>
      <c r="O60" s="111"/>
      <c r="P60" s="47">
        <f t="shared" ref="P60" si="48">O60*H60*12</f>
        <v>0</v>
      </c>
      <c r="Q60" s="47"/>
      <c r="R60" s="47"/>
      <c r="S60" s="47">
        <f t="shared" ref="S60" si="49">Q60*L60*R60</f>
        <v>0</v>
      </c>
      <c r="T60" s="47"/>
      <c r="U60" s="47"/>
      <c r="V60" s="47">
        <f t="shared" ref="V60" si="50">T60*M60*U60</f>
        <v>0</v>
      </c>
      <c r="W60" s="78">
        <f t="shared" ref="W60" si="51">V60+S60+P60</f>
        <v>0</v>
      </c>
      <c r="X60" s="94"/>
      <c r="Y60" s="92"/>
    </row>
    <row r="61" spans="1:25" customFormat="1" ht="27" customHeight="1">
      <c r="A61" s="89"/>
      <c r="B61" s="90" t="s">
        <v>447</v>
      </c>
      <c r="C61" s="90"/>
      <c r="D61" s="17" t="s">
        <v>425</v>
      </c>
      <c r="E61" s="90"/>
      <c r="F61" s="90"/>
      <c r="G61" s="90"/>
      <c r="H61" s="90"/>
      <c r="I61" s="90"/>
      <c r="J61" s="90"/>
      <c r="K61" s="90"/>
      <c r="L61" s="90"/>
      <c r="M61" s="90"/>
      <c r="N61" s="110"/>
      <c r="O61" s="110"/>
      <c r="P61" s="110"/>
      <c r="Q61" s="110"/>
      <c r="R61" s="110"/>
      <c r="S61" s="110"/>
      <c r="T61" s="110"/>
      <c r="U61" s="110"/>
      <c r="V61" s="110"/>
      <c r="W61" s="110">
        <f>W62</f>
        <v>0</v>
      </c>
      <c r="X61" s="91"/>
      <c r="Y61" s="92"/>
    </row>
    <row r="62" spans="1:25" customFormat="1" ht="27" customHeight="1">
      <c r="A62" s="89"/>
      <c r="B62" s="93"/>
      <c r="C62" s="93"/>
      <c r="D62" s="95" t="s">
        <v>412</v>
      </c>
      <c r="E62" s="93"/>
      <c r="F62" s="93"/>
      <c r="G62" s="93"/>
      <c r="H62" s="93"/>
      <c r="I62" s="93"/>
      <c r="J62" s="93"/>
      <c r="K62" s="93"/>
      <c r="L62" s="93"/>
      <c r="M62" s="93"/>
      <c r="N62" s="111"/>
      <c r="O62" s="111"/>
      <c r="P62" s="47">
        <f t="shared" ref="P62" si="52">O62*H62*12</f>
        <v>0</v>
      </c>
      <c r="Q62" s="47"/>
      <c r="R62" s="47"/>
      <c r="S62" s="47">
        <f t="shared" ref="S62" si="53">Q62*L62*R62</f>
        <v>0</v>
      </c>
      <c r="T62" s="47"/>
      <c r="U62" s="47"/>
      <c r="V62" s="47">
        <f t="shared" ref="V62" si="54">T62*M62*U62</f>
        <v>0</v>
      </c>
      <c r="W62" s="78">
        <f t="shared" ref="W62" si="55">V62+S62+P62</f>
        <v>0</v>
      </c>
      <c r="X62" s="94"/>
      <c r="Y62" s="92"/>
    </row>
    <row r="63" spans="1:25" customFormat="1" ht="27" customHeight="1">
      <c r="A63" s="89"/>
      <c r="B63" s="90" t="s">
        <v>448</v>
      </c>
      <c r="C63" s="90" t="s">
        <v>426</v>
      </c>
      <c r="D63" s="17" t="s">
        <v>403</v>
      </c>
      <c r="E63" s="90"/>
      <c r="F63" s="90"/>
      <c r="G63" s="90"/>
      <c r="H63" s="90"/>
      <c r="I63" s="90"/>
      <c r="J63" s="90"/>
      <c r="K63" s="90"/>
      <c r="L63" s="90"/>
      <c r="M63" s="90"/>
      <c r="N63" s="110"/>
      <c r="O63" s="110"/>
      <c r="P63" s="110"/>
      <c r="Q63" s="110"/>
      <c r="R63" s="110"/>
      <c r="S63" s="110"/>
      <c r="T63" s="110"/>
      <c r="U63" s="110"/>
      <c r="V63" s="110"/>
      <c r="W63" s="110">
        <f>W64+W65+W66+W67</f>
        <v>0</v>
      </c>
      <c r="X63" s="91"/>
      <c r="Y63" s="92"/>
    </row>
    <row r="64" spans="1:25" customFormat="1" ht="27" customHeight="1">
      <c r="A64" s="89"/>
      <c r="B64" s="97"/>
      <c r="C64" s="100"/>
      <c r="D64" s="95" t="s">
        <v>580</v>
      </c>
      <c r="E64" s="93"/>
      <c r="F64" s="93"/>
      <c r="G64" s="93"/>
      <c r="H64" s="93"/>
      <c r="I64" s="93"/>
      <c r="J64" s="93"/>
      <c r="K64" s="93"/>
      <c r="L64" s="93"/>
      <c r="M64" s="93"/>
      <c r="N64" s="111"/>
      <c r="O64" s="111"/>
      <c r="P64" s="47">
        <f t="shared" ref="P64:P67" si="56">O64*H64*12</f>
        <v>0</v>
      </c>
      <c r="Q64" s="47"/>
      <c r="R64" s="47"/>
      <c r="S64" s="47">
        <f t="shared" ref="S64:S67" si="57">Q64*L64*R64</f>
        <v>0</v>
      </c>
      <c r="T64" s="47"/>
      <c r="U64" s="47"/>
      <c r="V64" s="47">
        <f t="shared" ref="V64:V67" si="58">T64*M64*U64</f>
        <v>0</v>
      </c>
      <c r="W64" s="78">
        <f t="shared" ref="W64:W67" si="59">V64+S64+P64</f>
        <v>0</v>
      </c>
      <c r="X64" s="94"/>
      <c r="Y64" s="92"/>
    </row>
    <row r="65" spans="1:25" customFormat="1" ht="27" customHeight="1">
      <c r="A65" s="89"/>
      <c r="B65" s="97"/>
      <c r="C65" s="100"/>
      <c r="D65" s="95" t="s">
        <v>427</v>
      </c>
      <c r="E65" s="93"/>
      <c r="F65" s="93"/>
      <c r="G65" s="93"/>
      <c r="H65" s="93"/>
      <c r="I65" s="93"/>
      <c r="J65" s="93"/>
      <c r="K65" s="93"/>
      <c r="L65" s="93"/>
      <c r="M65" s="93"/>
      <c r="N65" s="111"/>
      <c r="O65" s="111"/>
      <c r="P65" s="47">
        <f t="shared" si="56"/>
        <v>0</v>
      </c>
      <c r="Q65" s="47"/>
      <c r="R65" s="47"/>
      <c r="S65" s="47">
        <f t="shared" si="57"/>
        <v>0</v>
      </c>
      <c r="T65" s="47"/>
      <c r="U65" s="47"/>
      <c r="V65" s="47">
        <f t="shared" si="58"/>
        <v>0</v>
      </c>
      <c r="W65" s="78">
        <f t="shared" si="59"/>
        <v>0</v>
      </c>
      <c r="X65" s="94"/>
      <c r="Y65" s="92"/>
    </row>
    <row r="66" spans="1:25" customFormat="1" ht="27" customHeight="1">
      <c r="A66" s="89"/>
      <c r="B66" s="97"/>
      <c r="C66" s="100"/>
      <c r="D66" s="96" t="s">
        <v>428</v>
      </c>
      <c r="E66" s="93"/>
      <c r="F66" s="93"/>
      <c r="G66" s="93"/>
      <c r="H66" s="93"/>
      <c r="I66" s="93"/>
      <c r="J66" s="93"/>
      <c r="K66" s="93"/>
      <c r="L66" s="93"/>
      <c r="M66" s="93"/>
      <c r="N66" s="111"/>
      <c r="O66" s="111"/>
      <c r="P66" s="47">
        <f t="shared" si="56"/>
        <v>0</v>
      </c>
      <c r="Q66" s="47"/>
      <c r="R66" s="47"/>
      <c r="S66" s="47">
        <f t="shared" si="57"/>
        <v>0</v>
      </c>
      <c r="T66" s="47"/>
      <c r="U66" s="47"/>
      <c r="V66" s="47">
        <f t="shared" si="58"/>
        <v>0</v>
      </c>
      <c r="W66" s="78">
        <f t="shared" si="59"/>
        <v>0</v>
      </c>
      <c r="X66" s="94"/>
      <c r="Y66" s="92"/>
    </row>
    <row r="67" spans="1:25" customFormat="1" ht="27" customHeight="1">
      <c r="A67" s="89"/>
      <c r="B67" s="97"/>
      <c r="C67" s="100"/>
      <c r="D67" s="95" t="s">
        <v>180</v>
      </c>
      <c r="E67" s="93"/>
      <c r="F67" s="93"/>
      <c r="G67" s="93"/>
      <c r="H67" s="93"/>
      <c r="I67" s="93"/>
      <c r="J67" s="93"/>
      <c r="K67" s="93"/>
      <c r="L67" s="93"/>
      <c r="M67" s="93"/>
      <c r="N67" s="111"/>
      <c r="O67" s="111"/>
      <c r="P67" s="47">
        <f t="shared" si="56"/>
        <v>0</v>
      </c>
      <c r="Q67" s="47"/>
      <c r="R67" s="47"/>
      <c r="S67" s="47">
        <f t="shared" si="57"/>
        <v>0</v>
      </c>
      <c r="T67" s="47"/>
      <c r="U67" s="47"/>
      <c r="V67" s="47">
        <f t="shared" si="58"/>
        <v>0</v>
      </c>
      <c r="W67" s="78">
        <f t="shared" si="59"/>
        <v>0</v>
      </c>
      <c r="X67" s="94"/>
      <c r="Y67" s="92"/>
    </row>
    <row r="68" spans="1:25" customFormat="1" ht="27" customHeight="1">
      <c r="A68" s="89"/>
      <c r="B68" s="90" t="s">
        <v>449</v>
      </c>
      <c r="C68" s="90"/>
      <c r="D68" s="17" t="s">
        <v>408</v>
      </c>
      <c r="E68" s="90"/>
      <c r="F68" s="90"/>
      <c r="G68" s="90"/>
      <c r="H68" s="90"/>
      <c r="I68" s="90"/>
      <c r="J68" s="90"/>
      <c r="K68" s="90"/>
      <c r="L68" s="90"/>
      <c r="M68" s="90"/>
      <c r="N68" s="110"/>
      <c r="O68" s="110"/>
      <c r="P68" s="110"/>
      <c r="Q68" s="110"/>
      <c r="R68" s="110"/>
      <c r="S68" s="110"/>
      <c r="T68" s="110"/>
      <c r="U68" s="110"/>
      <c r="V68" s="110"/>
      <c r="W68" s="110">
        <f>W69</f>
        <v>0</v>
      </c>
      <c r="X68" s="91"/>
      <c r="Y68" s="92"/>
    </row>
    <row r="69" spans="1:25" customFormat="1" ht="27" customHeight="1">
      <c r="A69" s="89"/>
      <c r="B69" s="101"/>
      <c r="C69" s="102"/>
      <c r="D69" s="96"/>
      <c r="E69" s="93"/>
      <c r="F69" s="93"/>
      <c r="G69" s="93"/>
      <c r="H69" s="93"/>
      <c r="I69" s="93"/>
      <c r="J69" s="93"/>
      <c r="K69" s="93"/>
      <c r="L69" s="93"/>
      <c r="M69" s="93"/>
      <c r="N69" s="111"/>
      <c r="O69" s="111"/>
      <c r="P69" s="47">
        <f t="shared" ref="P69" si="60">O69*H69*12</f>
        <v>0</v>
      </c>
      <c r="Q69" s="47"/>
      <c r="R69" s="47"/>
      <c r="S69" s="47">
        <f t="shared" ref="S69" si="61">Q69*L69*R69</f>
        <v>0</v>
      </c>
      <c r="T69" s="47"/>
      <c r="U69" s="47"/>
      <c r="V69" s="47">
        <f t="shared" ref="V69" si="62">T69*M69*U69</f>
        <v>0</v>
      </c>
      <c r="W69" s="78">
        <f t="shared" ref="W69" si="63">V69+S69+P69</f>
        <v>0</v>
      </c>
      <c r="X69" s="94"/>
      <c r="Y69" s="92"/>
    </row>
    <row r="70" spans="1:25" customFormat="1" ht="30.6" hidden="1" customHeight="1">
      <c r="A70" s="89"/>
      <c r="B70" s="90" t="s">
        <v>429</v>
      </c>
      <c r="C70" s="90" t="s">
        <v>430</v>
      </c>
      <c r="D70" s="17" t="s">
        <v>411</v>
      </c>
      <c r="E70" s="90"/>
      <c r="F70" s="90"/>
      <c r="G70" s="90"/>
      <c r="H70" s="90"/>
      <c r="I70" s="90"/>
      <c r="J70" s="90"/>
      <c r="K70" s="90"/>
      <c r="L70" s="90"/>
      <c r="M70" s="90"/>
      <c r="N70" s="110"/>
      <c r="O70" s="110"/>
      <c r="P70" s="110"/>
      <c r="Q70" s="110"/>
      <c r="R70" s="110"/>
      <c r="S70" s="110"/>
      <c r="T70" s="110"/>
      <c r="U70" s="110"/>
      <c r="V70" s="110"/>
      <c r="W70" s="110">
        <f>W74</f>
        <v>0</v>
      </c>
      <c r="X70" s="91"/>
      <c r="Y70" s="92"/>
    </row>
    <row r="71" spans="1:25" customFormat="1" ht="27" hidden="1" customHeight="1">
      <c r="A71" s="89"/>
      <c r="B71" s="103"/>
      <c r="C71" s="103"/>
      <c r="D71" s="96" t="s">
        <v>431</v>
      </c>
      <c r="E71" s="93"/>
      <c r="F71" s="93"/>
      <c r="G71" s="93"/>
      <c r="H71" s="93"/>
      <c r="I71" s="93"/>
      <c r="J71" s="93"/>
      <c r="K71" s="93"/>
      <c r="L71" s="93"/>
      <c r="M71" s="93"/>
      <c r="N71" s="111"/>
      <c r="O71" s="111"/>
      <c r="P71" s="111"/>
      <c r="Q71" s="111"/>
      <c r="R71" s="111"/>
      <c r="S71" s="111"/>
      <c r="T71" s="111"/>
      <c r="U71" s="111"/>
      <c r="V71" s="111"/>
      <c r="W71" s="111"/>
      <c r="X71" s="94"/>
      <c r="Y71" s="92"/>
    </row>
    <row r="72" spans="1:25" customFormat="1" ht="27" hidden="1" customHeight="1">
      <c r="A72" s="89"/>
      <c r="B72" s="103"/>
      <c r="C72" s="103"/>
      <c r="D72" s="96" t="s">
        <v>173</v>
      </c>
      <c r="E72" s="93"/>
      <c r="F72" s="93"/>
      <c r="G72" s="93"/>
      <c r="H72" s="93"/>
      <c r="I72" s="93"/>
      <c r="J72" s="93"/>
      <c r="K72" s="93"/>
      <c r="L72" s="93"/>
      <c r="M72" s="93"/>
      <c r="N72" s="111"/>
      <c r="O72" s="111"/>
      <c r="P72" s="111"/>
      <c r="Q72" s="111"/>
      <c r="R72" s="111"/>
      <c r="S72" s="111"/>
      <c r="T72" s="111"/>
      <c r="U72" s="111"/>
      <c r="V72" s="111"/>
      <c r="W72" s="111"/>
      <c r="X72" s="94"/>
      <c r="Y72" s="92"/>
    </row>
    <row r="73" spans="1:25" customFormat="1" ht="27" hidden="1" customHeight="1">
      <c r="A73" s="89"/>
      <c r="B73" s="103"/>
      <c r="C73" s="103"/>
      <c r="D73" s="95" t="s">
        <v>180</v>
      </c>
      <c r="E73" s="93"/>
      <c r="F73" s="93"/>
      <c r="G73" s="93"/>
      <c r="H73" s="93"/>
      <c r="I73" s="93"/>
      <c r="J73" s="93"/>
      <c r="K73" s="93"/>
      <c r="L73" s="93"/>
      <c r="M73" s="93"/>
      <c r="N73" s="111"/>
      <c r="O73" s="111"/>
      <c r="P73" s="111"/>
      <c r="Q73" s="111"/>
      <c r="R73" s="111"/>
      <c r="S73" s="111"/>
      <c r="T73" s="111"/>
      <c r="U73" s="111"/>
      <c r="V73" s="111"/>
      <c r="W73" s="111"/>
      <c r="X73" s="94"/>
      <c r="Y73" s="92"/>
    </row>
    <row r="74" spans="1:25" customFormat="1" ht="27" hidden="1" customHeight="1">
      <c r="A74" s="89"/>
      <c r="B74" s="103"/>
      <c r="C74" s="103"/>
      <c r="D74" s="99" t="s">
        <v>20</v>
      </c>
      <c r="E74" s="93"/>
      <c r="F74" s="93"/>
      <c r="G74" s="93"/>
      <c r="H74" s="93"/>
      <c r="I74" s="93"/>
      <c r="J74" s="93"/>
      <c r="K74" s="93"/>
      <c r="L74" s="93"/>
      <c r="M74" s="93"/>
      <c r="N74" s="111"/>
      <c r="O74" s="111"/>
      <c r="P74" s="111"/>
      <c r="Q74" s="111"/>
      <c r="R74" s="111"/>
      <c r="S74" s="111"/>
      <c r="T74" s="111"/>
      <c r="U74" s="111"/>
      <c r="V74" s="111"/>
      <c r="W74" s="112">
        <f>SUM(W71:W73)</f>
        <v>0</v>
      </c>
      <c r="X74" s="94"/>
      <c r="Y74" s="92"/>
    </row>
    <row r="75" spans="1:25" customFormat="1" ht="27" customHeight="1">
      <c r="A75" s="89"/>
      <c r="B75" s="90" t="s">
        <v>432</v>
      </c>
      <c r="C75" s="90" t="s">
        <v>433</v>
      </c>
      <c r="D75" s="17" t="s">
        <v>414</v>
      </c>
      <c r="E75" s="90"/>
      <c r="F75" s="90"/>
      <c r="G75" s="90"/>
      <c r="H75" s="90"/>
      <c r="I75" s="90"/>
      <c r="J75" s="90"/>
      <c r="K75" s="90"/>
      <c r="L75" s="90"/>
      <c r="M75" s="90"/>
      <c r="N75" s="110"/>
      <c r="O75" s="110"/>
      <c r="P75" s="110"/>
      <c r="Q75" s="110"/>
      <c r="R75" s="110"/>
      <c r="S75" s="110"/>
      <c r="T75" s="110"/>
      <c r="U75" s="110"/>
      <c r="V75" s="110"/>
      <c r="W75" s="110">
        <f>W76</f>
        <v>0</v>
      </c>
      <c r="X75" s="91"/>
      <c r="Y75" s="92"/>
    </row>
    <row r="76" spans="1:25" customFormat="1" ht="27" customHeight="1">
      <c r="A76" s="89"/>
      <c r="B76" s="101"/>
      <c r="C76" s="102"/>
      <c r="D76" s="95" t="s">
        <v>434</v>
      </c>
      <c r="E76" s="93"/>
      <c r="F76" s="93"/>
      <c r="G76" s="93"/>
      <c r="H76" s="93"/>
      <c r="I76" s="93"/>
      <c r="J76" s="93"/>
      <c r="K76" s="93"/>
      <c r="L76" s="93"/>
      <c r="M76" s="93"/>
      <c r="N76" s="111"/>
      <c r="O76" s="111"/>
      <c r="P76" s="47">
        <f t="shared" ref="P76" si="64">O76*H76*12</f>
        <v>0</v>
      </c>
      <c r="Q76" s="47"/>
      <c r="R76" s="47"/>
      <c r="S76" s="47">
        <f t="shared" ref="S76" si="65">Q76*L76*R76</f>
        <v>0</v>
      </c>
      <c r="T76" s="47"/>
      <c r="U76" s="47"/>
      <c r="V76" s="47">
        <f t="shared" ref="V76" si="66">T76*M76*U76</f>
        <v>0</v>
      </c>
      <c r="W76" s="78">
        <f t="shared" ref="W76" si="67">V76+S76+P76</f>
        <v>0</v>
      </c>
      <c r="X76" s="94"/>
      <c r="Y76" s="92"/>
    </row>
    <row r="77" spans="1:25" customFormat="1" ht="27" customHeight="1">
      <c r="A77" s="89"/>
      <c r="B77" s="90" t="s">
        <v>450</v>
      </c>
      <c r="C77" s="90" t="s">
        <v>435</v>
      </c>
      <c r="D77" s="17" t="s">
        <v>436</v>
      </c>
      <c r="E77" s="90"/>
      <c r="F77" s="90"/>
      <c r="G77" s="90"/>
      <c r="H77" s="90"/>
      <c r="I77" s="90"/>
      <c r="J77" s="90"/>
      <c r="K77" s="90"/>
      <c r="L77" s="90"/>
      <c r="M77" s="90"/>
      <c r="N77" s="110"/>
      <c r="O77" s="110"/>
      <c r="P77" s="110"/>
      <c r="Q77" s="110"/>
      <c r="R77" s="110"/>
      <c r="S77" s="110"/>
      <c r="T77" s="110"/>
      <c r="U77" s="110"/>
      <c r="V77" s="110"/>
      <c r="W77" s="110">
        <f>W78+W79+W80+W81</f>
        <v>0</v>
      </c>
      <c r="X77" s="91"/>
      <c r="Y77" s="92"/>
    </row>
    <row r="78" spans="1:25" customFormat="1" ht="27" customHeight="1">
      <c r="A78" s="89"/>
      <c r="B78" s="93"/>
      <c r="C78" s="93"/>
      <c r="D78" s="95" t="s">
        <v>421</v>
      </c>
      <c r="E78" s="93"/>
      <c r="F78" s="93"/>
      <c r="G78" s="93"/>
      <c r="H78" s="93"/>
      <c r="I78" s="93"/>
      <c r="J78" s="93"/>
      <c r="K78" s="93"/>
      <c r="L78" s="93"/>
      <c r="M78" s="93"/>
      <c r="N78" s="111"/>
      <c r="O78" s="111"/>
      <c r="P78" s="47">
        <f t="shared" ref="P78:P81" si="68">O78*H78*12</f>
        <v>0</v>
      </c>
      <c r="Q78" s="47"/>
      <c r="R78" s="47"/>
      <c r="S78" s="47">
        <f t="shared" ref="S78:S81" si="69">Q78*L78*R78</f>
        <v>0</v>
      </c>
      <c r="T78" s="47"/>
      <c r="U78" s="47"/>
      <c r="V78" s="47">
        <f t="shared" ref="V78:V81" si="70">T78*M78*U78</f>
        <v>0</v>
      </c>
      <c r="W78" s="78">
        <f t="shared" ref="W78:W81" si="71">V78+S78+P78</f>
        <v>0</v>
      </c>
      <c r="X78" s="94"/>
      <c r="Y78" s="92"/>
    </row>
    <row r="79" spans="1:25" customFormat="1" ht="27" customHeight="1">
      <c r="A79" s="89"/>
      <c r="B79" s="93"/>
      <c r="C79" s="93"/>
      <c r="D79" s="95" t="s">
        <v>422</v>
      </c>
      <c r="E79" s="93"/>
      <c r="F79" s="93"/>
      <c r="G79" s="93"/>
      <c r="H79" s="93"/>
      <c r="I79" s="93"/>
      <c r="J79" s="93"/>
      <c r="K79" s="93"/>
      <c r="L79" s="93"/>
      <c r="M79" s="93"/>
      <c r="N79" s="111"/>
      <c r="O79" s="111"/>
      <c r="P79" s="47">
        <f t="shared" si="68"/>
        <v>0</v>
      </c>
      <c r="Q79" s="47"/>
      <c r="R79" s="47"/>
      <c r="S79" s="47">
        <f t="shared" si="69"/>
        <v>0</v>
      </c>
      <c r="T79" s="47"/>
      <c r="U79" s="47"/>
      <c r="V79" s="47">
        <f t="shared" si="70"/>
        <v>0</v>
      </c>
      <c r="W79" s="78">
        <f t="shared" si="71"/>
        <v>0</v>
      </c>
      <c r="X79" s="94"/>
      <c r="Y79" s="92"/>
    </row>
    <row r="80" spans="1:25" customFormat="1" ht="27" customHeight="1">
      <c r="A80" s="89"/>
      <c r="B80" s="93"/>
      <c r="C80" s="93"/>
      <c r="D80" s="95" t="s">
        <v>423</v>
      </c>
      <c r="E80" s="93"/>
      <c r="F80" s="93"/>
      <c r="G80" s="93"/>
      <c r="H80" s="93"/>
      <c r="I80" s="93"/>
      <c r="J80" s="93"/>
      <c r="K80" s="93"/>
      <c r="L80" s="93"/>
      <c r="M80" s="93"/>
      <c r="N80" s="111"/>
      <c r="O80" s="111"/>
      <c r="P80" s="47">
        <f t="shared" si="68"/>
        <v>0</v>
      </c>
      <c r="Q80" s="47"/>
      <c r="R80" s="47"/>
      <c r="S80" s="47">
        <f t="shared" si="69"/>
        <v>0</v>
      </c>
      <c r="T80" s="47"/>
      <c r="U80" s="47"/>
      <c r="V80" s="47">
        <f t="shared" si="70"/>
        <v>0</v>
      </c>
      <c r="W80" s="78">
        <f t="shared" si="71"/>
        <v>0</v>
      </c>
      <c r="X80" s="94"/>
      <c r="Y80" s="92"/>
    </row>
    <row r="81" spans="1:25" customFormat="1" ht="27" customHeight="1">
      <c r="A81" s="89"/>
      <c r="B81" s="93"/>
      <c r="C81" s="93"/>
      <c r="D81" s="95" t="s">
        <v>180</v>
      </c>
      <c r="E81" s="93"/>
      <c r="F81" s="93"/>
      <c r="G81" s="93"/>
      <c r="H81" s="93"/>
      <c r="I81" s="93"/>
      <c r="J81" s="93"/>
      <c r="K81" s="93"/>
      <c r="L81" s="93"/>
      <c r="M81" s="93"/>
      <c r="N81" s="111"/>
      <c r="O81" s="111"/>
      <c r="P81" s="47">
        <f t="shared" si="68"/>
        <v>0</v>
      </c>
      <c r="Q81" s="47"/>
      <c r="R81" s="47"/>
      <c r="S81" s="47">
        <f t="shared" si="69"/>
        <v>0</v>
      </c>
      <c r="T81" s="47"/>
      <c r="U81" s="47"/>
      <c r="V81" s="47">
        <f t="shared" si="70"/>
        <v>0</v>
      </c>
      <c r="W81" s="78">
        <f t="shared" si="71"/>
        <v>0</v>
      </c>
      <c r="X81" s="94"/>
      <c r="Y81" s="92"/>
    </row>
    <row r="82" spans="1:25" customFormat="1" ht="27" customHeight="1">
      <c r="A82" s="89"/>
      <c r="B82" s="90" t="s">
        <v>451</v>
      </c>
      <c r="C82" s="90"/>
      <c r="D82" s="17" t="s">
        <v>419</v>
      </c>
      <c r="E82" s="90"/>
      <c r="F82" s="90"/>
      <c r="G82" s="90"/>
      <c r="H82" s="90"/>
      <c r="I82" s="90"/>
      <c r="J82" s="90"/>
      <c r="K82" s="90"/>
      <c r="L82" s="90"/>
      <c r="M82" s="90"/>
      <c r="N82" s="110"/>
      <c r="O82" s="110"/>
      <c r="P82" s="110"/>
      <c r="Q82" s="110"/>
      <c r="R82" s="110"/>
      <c r="S82" s="110"/>
      <c r="T82" s="110"/>
      <c r="U82" s="110"/>
      <c r="V82" s="110"/>
      <c r="W82" s="110">
        <f>W83</f>
        <v>0</v>
      </c>
      <c r="X82" s="91"/>
      <c r="Y82" s="92"/>
    </row>
    <row r="83" spans="1:25" customFormat="1" ht="27" customHeight="1">
      <c r="A83" s="89"/>
      <c r="B83" s="93"/>
      <c r="C83" s="93"/>
      <c r="D83" s="108" t="s">
        <v>494</v>
      </c>
      <c r="E83" s="93"/>
      <c r="F83" s="93"/>
      <c r="G83" s="93"/>
      <c r="H83" s="93"/>
      <c r="I83" s="93"/>
      <c r="J83" s="93"/>
      <c r="K83" s="93"/>
      <c r="L83" s="93"/>
      <c r="M83" s="93"/>
      <c r="N83" s="111"/>
      <c r="O83" s="111"/>
      <c r="P83" s="47">
        <f t="shared" ref="P83" si="72">O83*H83*12</f>
        <v>0</v>
      </c>
      <c r="Q83" s="47"/>
      <c r="R83" s="47"/>
      <c r="S83" s="47">
        <f t="shared" ref="S83" si="73">Q83*L83*R83</f>
        <v>0</v>
      </c>
      <c r="T83" s="47"/>
      <c r="U83" s="47"/>
      <c r="V83" s="47">
        <f t="shared" ref="V83" si="74">T83*M83*U83</f>
        <v>0</v>
      </c>
      <c r="W83" s="78">
        <f t="shared" ref="W83" si="75">V83+S83+P83</f>
        <v>0</v>
      </c>
      <c r="X83" s="94"/>
      <c r="Y83" s="92"/>
    </row>
    <row r="84" spans="1:25" customFormat="1" ht="27" customHeight="1">
      <c r="A84" s="89"/>
      <c r="B84" s="90" t="s">
        <v>452</v>
      </c>
      <c r="C84" s="90"/>
      <c r="D84" s="17" t="s">
        <v>437</v>
      </c>
      <c r="E84" s="90"/>
      <c r="F84" s="90"/>
      <c r="G84" s="90"/>
      <c r="H84" s="90"/>
      <c r="I84" s="90"/>
      <c r="J84" s="90"/>
      <c r="K84" s="90"/>
      <c r="L84" s="90"/>
      <c r="M84" s="90"/>
      <c r="N84" s="110"/>
      <c r="O84" s="110"/>
      <c r="P84" s="110"/>
      <c r="Q84" s="110"/>
      <c r="R84" s="110"/>
      <c r="S84" s="110"/>
      <c r="T84" s="110"/>
      <c r="U84" s="110"/>
      <c r="V84" s="110"/>
      <c r="W84" s="110">
        <f>W85</f>
        <v>0</v>
      </c>
      <c r="X84" s="91"/>
      <c r="Y84" s="92"/>
    </row>
    <row r="85" spans="1:25" customFormat="1" ht="27" customHeight="1">
      <c r="A85" s="89"/>
      <c r="B85" s="93"/>
      <c r="C85" s="93"/>
      <c r="D85" s="95" t="s">
        <v>412</v>
      </c>
      <c r="E85" s="93"/>
      <c r="F85" s="93"/>
      <c r="G85" s="93"/>
      <c r="H85" s="93"/>
      <c r="I85" s="93"/>
      <c r="J85" s="93"/>
      <c r="K85" s="93"/>
      <c r="L85" s="93"/>
      <c r="M85" s="93"/>
      <c r="N85" s="111"/>
      <c r="O85" s="111"/>
      <c r="P85" s="47">
        <f t="shared" ref="P85" si="76">O85*H85*12</f>
        <v>0</v>
      </c>
      <c r="Q85" s="47"/>
      <c r="R85" s="47"/>
      <c r="S85" s="47">
        <f t="shared" ref="S85" si="77">Q85*L85*R85</f>
        <v>0</v>
      </c>
      <c r="T85" s="47"/>
      <c r="U85" s="47"/>
      <c r="V85" s="47">
        <f t="shared" ref="V85" si="78">T85*M85*U85</f>
        <v>0</v>
      </c>
      <c r="W85" s="78">
        <f t="shared" ref="W85" si="79">V85+S85+P85</f>
        <v>0</v>
      </c>
      <c r="X85" s="94"/>
      <c r="Y85" s="92"/>
    </row>
    <row r="86" spans="1:25" customFormat="1" ht="27" customHeight="1">
      <c r="A86" s="89"/>
      <c r="B86" s="90" t="s">
        <v>453</v>
      </c>
      <c r="C86" s="90"/>
      <c r="D86" s="17" t="s">
        <v>411</v>
      </c>
      <c r="E86" s="90"/>
      <c r="F86" s="90"/>
      <c r="G86" s="90"/>
      <c r="H86" s="90"/>
      <c r="I86" s="90"/>
      <c r="J86" s="90"/>
      <c r="K86" s="90"/>
      <c r="L86" s="90"/>
      <c r="M86" s="90"/>
      <c r="N86" s="110"/>
      <c r="O86" s="110"/>
      <c r="P86" s="110"/>
      <c r="Q86" s="110"/>
      <c r="R86" s="110"/>
      <c r="S86" s="110"/>
      <c r="T86" s="110"/>
      <c r="U86" s="110"/>
      <c r="V86" s="110"/>
      <c r="W86" s="110">
        <f>W87+W88+W89</f>
        <v>0</v>
      </c>
      <c r="X86" s="91"/>
      <c r="Y86" s="92"/>
    </row>
    <row r="87" spans="1:25" customFormat="1" ht="26.45" customHeight="1">
      <c r="A87" s="89"/>
      <c r="B87" s="93"/>
      <c r="C87" s="93"/>
      <c r="D87" s="96" t="s">
        <v>431</v>
      </c>
      <c r="E87" s="93"/>
      <c r="F87" s="93"/>
      <c r="G87" s="93"/>
      <c r="H87" s="93"/>
      <c r="I87" s="93"/>
      <c r="J87" s="93"/>
      <c r="K87" s="93"/>
      <c r="L87" s="93"/>
      <c r="M87" s="93"/>
      <c r="N87" s="111"/>
      <c r="O87" s="111"/>
      <c r="P87" s="47">
        <f t="shared" ref="P87:P89" si="80">O87*H87*12</f>
        <v>0</v>
      </c>
      <c r="Q87" s="47"/>
      <c r="R87" s="47"/>
      <c r="S87" s="47">
        <f t="shared" ref="S87:S89" si="81">Q87*L87*R87</f>
        <v>0</v>
      </c>
      <c r="T87" s="47"/>
      <c r="U87" s="47"/>
      <c r="V87" s="47">
        <f t="shared" ref="V87:V89" si="82">T87*M87*U87</f>
        <v>0</v>
      </c>
      <c r="W87" s="78">
        <f t="shared" ref="W87:W89" si="83">V87+S87+P87</f>
        <v>0</v>
      </c>
      <c r="X87" s="94"/>
      <c r="Y87" s="92"/>
    </row>
    <row r="88" spans="1:25" customFormat="1" ht="26.45" customHeight="1">
      <c r="A88" s="89"/>
      <c r="B88" s="93"/>
      <c r="C88" s="93"/>
      <c r="D88" s="96" t="s">
        <v>173</v>
      </c>
      <c r="E88" s="93"/>
      <c r="F88" s="93"/>
      <c r="G88" s="93"/>
      <c r="H88" s="93"/>
      <c r="I88" s="93"/>
      <c r="J88" s="93"/>
      <c r="K88" s="93"/>
      <c r="L88" s="93"/>
      <c r="M88" s="93"/>
      <c r="N88" s="111"/>
      <c r="O88" s="111"/>
      <c r="P88" s="47">
        <f t="shared" si="80"/>
        <v>0</v>
      </c>
      <c r="Q88" s="47"/>
      <c r="R88" s="47"/>
      <c r="S88" s="47">
        <f t="shared" si="81"/>
        <v>0</v>
      </c>
      <c r="T88" s="47"/>
      <c r="U88" s="47"/>
      <c r="V88" s="47">
        <f t="shared" si="82"/>
        <v>0</v>
      </c>
      <c r="W88" s="78">
        <f t="shared" si="83"/>
        <v>0</v>
      </c>
      <c r="X88" s="94"/>
      <c r="Y88" s="92"/>
    </row>
    <row r="89" spans="1:25" customFormat="1" ht="27" customHeight="1">
      <c r="A89" s="89"/>
      <c r="B89" s="93"/>
      <c r="C89" s="93"/>
      <c r="D89" s="95" t="s">
        <v>180</v>
      </c>
      <c r="E89" s="93"/>
      <c r="F89" s="93"/>
      <c r="G89" s="93"/>
      <c r="H89" s="93"/>
      <c r="I89" s="93"/>
      <c r="J89" s="93"/>
      <c r="K89" s="93"/>
      <c r="L89" s="93"/>
      <c r="M89" s="93"/>
      <c r="N89" s="111"/>
      <c r="O89" s="111"/>
      <c r="P89" s="47">
        <f t="shared" si="80"/>
        <v>0</v>
      </c>
      <c r="Q89" s="47"/>
      <c r="R89" s="47"/>
      <c r="S89" s="47">
        <f t="shared" si="81"/>
        <v>0</v>
      </c>
      <c r="T89" s="47"/>
      <c r="U89" s="47"/>
      <c r="V89" s="47">
        <f t="shared" si="82"/>
        <v>0</v>
      </c>
      <c r="W89" s="78">
        <f t="shared" si="83"/>
        <v>0</v>
      </c>
      <c r="X89" s="94"/>
      <c r="Y89" s="92"/>
    </row>
  </sheetData>
  <mergeCells count="2">
    <mergeCell ref="B24:U24"/>
    <mergeCell ref="B2:U2"/>
  </mergeCells>
  <printOptions horizontalCentered="1"/>
  <pageMargins left="0.3" right="0.3" top="0.3" bottom="0.6" header="0.3" footer="0.3"/>
  <pageSetup paperSize="9" scale="72" orientation="landscape" r:id="rId1"/>
  <headerFooter>
    <oddFooter>Page &amp;P of &amp;N</oddFooter>
  </headerFooter>
</worksheet>
</file>

<file path=xl/worksheets/sheet3.xml><?xml version="1.0" encoding="utf-8"?>
<worksheet xmlns="http://schemas.openxmlformats.org/spreadsheetml/2006/main" xmlns:r="http://schemas.openxmlformats.org/officeDocument/2006/relationships">
  <dimension ref="B1:H29"/>
  <sheetViews>
    <sheetView workbookViewId="0">
      <selection activeCell="L7" sqref="L7"/>
    </sheetView>
  </sheetViews>
  <sheetFormatPr defaultRowHeight="27" customHeight="1"/>
  <cols>
    <col min="1" max="1" width="1.85546875" customWidth="1"/>
    <col min="2" max="2" width="9.85546875" customWidth="1"/>
    <col min="3" max="3" width="34.140625" style="223" customWidth="1"/>
    <col min="4" max="5" width="27.42578125" customWidth="1"/>
    <col min="6" max="6" width="3.5703125" customWidth="1"/>
    <col min="7" max="7" width="34" bestFit="1" customWidth="1"/>
  </cols>
  <sheetData>
    <row r="1" spans="2:8" ht="5.25" customHeight="1" thickBot="1"/>
    <row r="2" spans="2:8" ht="27" customHeight="1" thickBot="1">
      <c r="B2" s="478" t="s">
        <v>937</v>
      </c>
      <c r="C2" s="479"/>
      <c r="D2" s="479"/>
      <c r="E2" s="480"/>
    </row>
    <row r="3" spans="2:8" ht="27" customHeight="1" thickBot="1">
      <c r="B3" s="224" t="s">
        <v>294</v>
      </c>
      <c r="C3" s="225" t="s">
        <v>295</v>
      </c>
      <c r="D3" s="226" t="s">
        <v>296</v>
      </c>
      <c r="E3" s="229" t="s">
        <v>688</v>
      </c>
      <c r="G3" s="264" t="s">
        <v>716</v>
      </c>
      <c r="H3" s="265">
        <f>D19-H11</f>
        <v>3667.4793279999999</v>
      </c>
    </row>
    <row r="4" spans="2:8" ht="27" customHeight="1">
      <c r="B4" s="227">
        <v>1</v>
      </c>
      <c r="C4" s="230" t="s">
        <v>690</v>
      </c>
      <c r="D4" s="235">
        <f>+'Budget Sheet'!P2</f>
        <v>2437.8427200000001</v>
      </c>
      <c r="E4" s="232"/>
      <c r="G4" s="223"/>
      <c r="H4" s="257"/>
    </row>
    <row r="5" spans="2:8" ht="27" customHeight="1">
      <c r="B5" s="228">
        <v>2</v>
      </c>
      <c r="C5" s="231" t="s">
        <v>16</v>
      </c>
      <c r="D5" s="236">
        <f>+'Budget Sheet'!P11</f>
        <v>23.94</v>
      </c>
      <c r="E5" s="233"/>
      <c r="G5" s="262" t="s">
        <v>151</v>
      </c>
      <c r="H5" s="262"/>
    </row>
    <row r="6" spans="2:8" ht="27" customHeight="1">
      <c r="B6" s="228">
        <v>3</v>
      </c>
      <c r="C6" s="231" t="s">
        <v>17</v>
      </c>
      <c r="D6" s="236">
        <f>+'Budget Sheet'!P15</f>
        <v>442.49</v>
      </c>
      <c r="E6" s="234"/>
      <c r="F6" t="s">
        <v>691</v>
      </c>
      <c r="G6" s="264" t="s">
        <v>713</v>
      </c>
      <c r="H6" s="265">
        <v>3</v>
      </c>
    </row>
    <row r="7" spans="2:8" ht="27" customHeight="1">
      <c r="B7" s="228">
        <v>5</v>
      </c>
      <c r="C7" s="231" t="s">
        <v>21</v>
      </c>
      <c r="D7" s="236">
        <f>+'Budget Sheet'!P30</f>
        <v>35.1</v>
      </c>
      <c r="E7" s="233"/>
      <c r="G7" s="264" t="s">
        <v>160</v>
      </c>
      <c r="H7" s="265">
        <f>'Budget Sheet'!P271</f>
        <v>31.92</v>
      </c>
    </row>
    <row r="8" spans="2:8" ht="27" customHeight="1">
      <c r="B8" s="228">
        <v>6</v>
      </c>
      <c r="C8" s="231" t="s">
        <v>36</v>
      </c>
      <c r="D8" s="236">
        <f>+'Budget Sheet'!P79+'Budget Sheet'!P150</f>
        <v>257.26</v>
      </c>
      <c r="E8" s="233"/>
      <c r="G8" s="264" t="s">
        <v>714</v>
      </c>
      <c r="H8" s="265">
        <v>87.6</v>
      </c>
    </row>
    <row r="9" spans="2:8" ht="33.75" customHeight="1">
      <c r="B9" s="228">
        <v>7</v>
      </c>
      <c r="C9" s="231" t="s">
        <v>204</v>
      </c>
      <c r="D9" s="236">
        <f>+'Budget Sheet'!P178</f>
        <v>78.34</v>
      </c>
      <c r="E9" s="234"/>
      <c r="G9" s="264" t="s">
        <v>715</v>
      </c>
      <c r="H9" s="265">
        <f>'Budget Sheet'!P310</f>
        <v>7.8</v>
      </c>
    </row>
    <row r="10" spans="2:8" ht="27" customHeight="1">
      <c r="B10" s="228">
        <v>8</v>
      </c>
      <c r="C10" s="231" t="s">
        <v>88</v>
      </c>
      <c r="D10" s="236">
        <v>0</v>
      </c>
      <c r="E10" s="233"/>
      <c r="G10" s="264" t="s">
        <v>181</v>
      </c>
      <c r="H10" s="265">
        <v>71.36</v>
      </c>
    </row>
    <row r="11" spans="2:8" ht="27" customHeight="1">
      <c r="B11" s="228">
        <v>9</v>
      </c>
      <c r="C11" s="231" t="s">
        <v>102</v>
      </c>
      <c r="D11" s="236">
        <f>+'Budget Sheet'!P188</f>
        <v>38.200000000000003</v>
      </c>
      <c r="E11" s="233"/>
      <c r="G11" s="264"/>
      <c r="H11" s="265">
        <f>SUM(H6:H10)</f>
        <v>201.68</v>
      </c>
    </row>
    <row r="12" spans="2:8" ht="33" customHeight="1">
      <c r="B12" s="228">
        <v>10</v>
      </c>
      <c r="C12" s="231" t="s">
        <v>111</v>
      </c>
      <c r="D12" s="236">
        <f>+'Budget Sheet'!P203</f>
        <v>27.4</v>
      </c>
      <c r="E12" s="233"/>
    </row>
    <row r="13" spans="2:8" ht="27" customHeight="1">
      <c r="B13" s="228">
        <v>11</v>
      </c>
      <c r="C13" s="231" t="s">
        <v>121</v>
      </c>
      <c r="D13" s="236">
        <f>+'Budget Sheet'!P215</f>
        <v>76.569999999999993</v>
      </c>
      <c r="E13" s="233"/>
    </row>
    <row r="14" spans="2:8" ht="27" customHeight="1">
      <c r="B14" s="228">
        <v>12</v>
      </c>
      <c r="C14" s="231" t="s">
        <v>124</v>
      </c>
      <c r="D14" s="236">
        <f>+'Budget Sheet'!P224</f>
        <v>17.906607999999999</v>
      </c>
      <c r="E14" s="233"/>
    </row>
    <row r="15" spans="2:8" ht="27" customHeight="1">
      <c r="B15" s="228">
        <v>13</v>
      </c>
      <c r="C15" s="231" t="s">
        <v>131</v>
      </c>
      <c r="D15" s="236">
        <v>0</v>
      </c>
      <c r="E15" s="233"/>
    </row>
    <row r="16" spans="2:8" ht="27" customHeight="1">
      <c r="B16" s="228">
        <v>14</v>
      </c>
      <c r="C16" s="231" t="s">
        <v>132</v>
      </c>
      <c r="D16" s="236">
        <f>+'Budget Sheet'!P233</f>
        <v>1.3</v>
      </c>
      <c r="E16" s="233"/>
    </row>
    <row r="17" spans="2:5" ht="27" customHeight="1">
      <c r="B17" s="228">
        <v>15</v>
      </c>
      <c r="C17" s="231" t="s">
        <v>144</v>
      </c>
      <c r="D17" s="236">
        <f>+'Budget Sheet'!P251</f>
        <v>231.13</v>
      </c>
      <c r="E17" s="234"/>
    </row>
    <row r="18" spans="2:5" ht="27" customHeight="1" thickBot="1">
      <c r="B18" s="237">
        <v>16</v>
      </c>
      <c r="C18" s="238" t="s">
        <v>151</v>
      </c>
      <c r="D18" s="239">
        <f>+'Budget Sheet'!P260</f>
        <v>201.68</v>
      </c>
      <c r="E18" s="241"/>
    </row>
    <row r="19" spans="2:5" ht="27" customHeight="1" thickBot="1">
      <c r="B19" s="224"/>
      <c r="C19" s="266" t="s">
        <v>20</v>
      </c>
      <c r="D19" s="267">
        <f>SUM(D4:D18)</f>
        <v>3869.1593279999997</v>
      </c>
      <c r="E19" s="240"/>
    </row>
    <row r="21" spans="2:5" s="257" customFormat="1" ht="27" customHeight="1"/>
    <row r="22" spans="2:5" s="257" customFormat="1" ht="27" customHeight="1"/>
    <row r="23" spans="2:5" s="257" customFormat="1" ht="27" customHeight="1"/>
    <row r="29" spans="2:5" ht="27" customHeight="1">
      <c r="E29" s="263"/>
    </row>
  </sheetData>
  <mergeCells count="1">
    <mergeCell ref="B2:E2"/>
  </mergeCells>
  <printOptions horizontalCentered="1"/>
  <pageMargins left="0.7" right="0.7" top="0.75" bottom="0.75" header="0.3" footer="0.3"/>
  <pageSetup paperSize="5" orientation="landscape" r:id="rId1"/>
</worksheet>
</file>

<file path=xl/worksheets/sheet4.xml><?xml version="1.0" encoding="utf-8"?>
<worksheet xmlns="http://schemas.openxmlformats.org/spreadsheetml/2006/main" xmlns:r="http://schemas.openxmlformats.org/officeDocument/2006/relationships">
  <dimension ref="A1:I38"/>
  <sheetViews>
    <sheetView workbookViewId="0">
      <selection sqref="A1:I38"/>
    </sheetView>
  </sheetViews>
  <sheetFormatPr defaultRowHeight="15"/>
  <cols>
    <col min="3" max="3" width="28.42578125" customWidth="1"/>
    <col min="4" max="4" width="16.5703125" customWidth="1"/>
    <col min="5" max="5" width="14.140625" customWidth="1"/>
    <col min="6" max="6" width="15" customWidth="1"/>
    <col min="7" max="7" width="13" customWidth="1"/>
    <col min="8" max="8" width="14.5703125" customWidth="1"/>
    <col min="9" max="9" width="14.85546875" customWidth="1"/>
  </cols>
  <sheetData>
    <row r="1" spans="1:9" ht="15.75" customHeight="1">
      <c r="A1" s="487" t="s">
        <v>275</v>
      </c>
      <c r="B1" s="487" t="s">
        <v>276</v>
      </c>
      <c r="C1" s="487"/>
      <c r="D1" s="486" t="s">
        <v>320</v>
      </c>
      <c r="E1" s="486"/>
      <c r="F1" s="486" t="s">
        <v>337</v>
      </c>
      <c r="G1" s="486"/>
      <c r="H1" s="481" t="s">
        <v>814</v>
      </c>
      <c r="I1" s="482"/>
    </row>
    <row r="2" spans="1:9" ht="47.25">
      <c r="A2" s="487"/>
      <c r="B2" s="487"/>
      <c r="C2" s="487"/>
      <c r="D2" s="412" t="s">
        <v>324</v>
      </c>
      <c r="E2" s="412" t="s">
        <v>325</v>
      </c>
      <c r="F2" s="412" t="s">
        <v>326</v>
      </c>
      <c r="G2" s="412" t="s">
        <v>325</v>
      </c>
      <c r="H2" s="412" t="s">
        <v>324</v>
      </c>
      <c r="I2" s="412" t="s">
        <v>815</v>
      </c>
    </row>
    <row r="3" spans="1:9" ht="30" customHeight="1">
      <c r="A3" s="68">
        <v>1</v>
      </c>
      <c r="B3" s="483" t="s">
        <v>277</v>
      </c>
      <c r="C3" s="483"/>
      <c r="D3" s="63">
        <v>63.4</v>
      </c>
      <c r="E3" s="64">
        <v>7.31</v>
      </c>
      <c r="F3" s="65">
        <v>33.9</v>
      </c>
      <c r="G3" s="65">
        <v>7.73</v>
      </c>
      <c r="H3" s="65">
        <v>28</v>
      </c>
      <c r="I3" s="65">
        <v>5.83</v>
      </c>
    </row>
    <row r="4" spans="1:9" ht="23.25" customHeight="1">
      <c r="A4" s="68">
        <v>2</v>
      </c>
      <c r="B4" s="483" t="s">
        <v>240</v>
      </c>
      <c r="C4" s="483"/>
      <c r="D4" s="63">
        <v>80.14</v>
      </c>
      <c r="E4" s="64">
        <v>24.36</v>
      </c>
      <c r="F4" s="65">
        <v>90.04</v>
      </c>
      <c r="G4" s="65">
        <v>120.21</v>
      </c>
      <c r="H4" s="65">
        <v>328.04</v>
      </c>
      <c r="I4" s="65">
        <v>14.08</v>
      </c>
    </row>
    <row r="5" spans="1:9" ht="34.5" customHeight="1">
      <c r="A5" s="68">
        <v>3</v>
      </c>
      <c r="B5" s="484" t="s">
        <v>816</v>
      </c>
      <c r="C5" s="485"/>
      <c r="D5" s="63"/>
      <c r="E5" s="64"/>
      <c r="F5" s="65"/>
      <c r="G5" s="65"/>
      <c r="H5" s="65">
        <v>304.47000000000003</v>
      </c>
      <c r="I5" s="65"/>
    </row>
    <row r="6" spans="1:9" ht="21" customHeight="1">
      <c r="A6" s="68" t="s">
        <v>817</v>
      </c>
      <c r="B6" s="484" t="s">
        <v>818</v>
      </c>
      <c r="C6" s="485"/>
      <c r="D6" s="63"/>
      <c r="E6" s="64"/>
      <c r="F6" s="65"/>
      <c r="G6" s="65"/>
      <c r="H6" s="65">
        <v>23.94</v>
      </c>
      <c r="I6" s="65"/>
    </row>
    <row r="7" spans="1:9" ht="25.5" customHeight="1">
      <c r="A7" s="68" t="s">
        <v>819</v>
      </c>
      <c r="B7" s="484" t="s">
        <v>820</v>
      </c>
      <c r="C7" s="485"/>
      <c r="D7" s="63"/>
      <c r="E7" s="64"/>
      <c r="F7" s="65"/>
      <c r="G7" s="65"/>
      <c r="H7" s="65">
        <v>2172</v>
      </c>
      <c r="I7" s="65">
        <v>380.03</v>
      </c>
    </row>
    <row r="8" spans="1:9" ht="27.75" customHeight="1">
      <c r="A8" s="68" t="s">
        <v>821</v>
      </c>
      <c r="B8" s="484" t="s">
        <v>822</v>
      </c>
      <c r="C8" s="485"/>
      <c r="D8" s="63"/>
      <c r="E8" s="64"/>
      <c r="F8" s="65"/>
      <c r="G8" s="65"/>
      <c r="H8" s="65">
        <v>53.5</v>
      </c>
      <c r="I8" s="65"/>
    </row>
    <row r="9" spans="1:9" ht="27.75" customHeight="1">
      <c r="A9" s="68" t="s">
        <v>823</v>
      </c>
      <c r="B9" s="483" t="s">
        <v>19</v>
      </c>
      <c r="C9" s="483"/>
      <c r="D9" s="63">
        <v>2201.5</v>
      </c>
      <c r="E9" s="64">
        <v>592.24</v>
      </c>
      <c r="F9" s="65">
        <v>1930.84</v>
      </c>
      <c r="G9" s="65">
        <v>1267.8499999999999</v>
      </c>
      <c r="H9" s="65">
        <v>580</v>
      </c>
      <c r="I9" s="65">
        <v>35.36</v>
      </c>
    </row>
    <row r="10" spans="1:9" ht="44.25" customHeight="1">
      <c r="A10" s="68">
        <v>4</v>
      </c>
      <c r="B10" s="483" t="s">
        <v>278</v>
      </c>
      <c r="C10" s="483"/>
      <c r="D10" s="63">
        <v>39.42</v>
      </c>
      <c r="E10" s="64">
        <v>18.77</v>
      </c>
      <c r="F10" s="66">
        <v>130</v>
      </c>
      <c r="G10" s="65">
        <v>46.34</v>
      </c>
      <c r="H10" s="65">
        <v>81.55</v>
      </c>
      <c r="I10" s="65">
        <v>14.77</v>
      </c>
    </row>
    <row r="11" spans="1:9" ht="24" customHeight="1">
      <c r="A11" s="68">
        <v>5</v>
      </c>
      <c r="B11" s="483" t="s">
        <v>647</v>
      </c>
      <c r="C11" s="483"/>
      <c r="D11" s="63">
        <v>10.029999999999999</v>
      </c>
      <c r="E11" s="64">
        <v>7.52</v>
      </c>
      <c r="F11" s="65">
        <v>27.83</v>
      </c>
      <c r="G11" s="65">
        <v>3.48</v>
      </c>
      <c r="H11" s="65"/>
      <c r="I11" s="65"/>
    </row>
    <row r="12" spans="1:9" ht="34.5" customHeight="1">
      <c r="A12" s="68">
        <v>6</v>
      </c>
      <c r="B12" s="483" t="s">
        <v>279</v>
      </c>
      <c r="C12" s="483"/>
      <c r="D12" s="63">
        <v>25</v>
      </c>
      <c r="E12" s="64">
        <v>8.16</v>
      </c>
      <c r="F12" s="65">
        <v>55.79</v>
      </c>
      <c r="G12" s="65">
        <v>21.79</v>
      </c>
      <c r="H12" s="65">
        <v>44.99</v>
      </c>
      <c r="I12" s="65">
        <v>1.44</v>
      </c>
    </row>
    <row r="13" spans="1:9" ht="34.5" customHeight="1">
      <c r="A13" s="68"/>
      <c r="B13" s="413"/>
      <c r="C13" s="413" t="s">
        <v>651</v>
      </c>
      <c r="D13" s="63"/>
      <c r="E13" s="64"/>
      <c r="F13" s="65">
        <v>13.44</v>
      </c>
      <c r="G13" s="65"/>
      <c r="H13" s="65"/>
      <c r="I13" s="65"/>
    </row>
    <row r="14" spans="1:9" ht="26.25" customHeight="1">
      <c r="A14" s="68">
        <v>7</v>
      </c>
      <c r="B14" s="483" t="s">
        <v>280</v>
      </c>
      <c r="C14" s="483"/>
      <c r="D14" s="63">
        <v>78.3</v>
      </c>
      <c r="E14" s="64">
        <v>36.67</v>
      </c>
      <c r="F14" s="65">
        <v>69.05</v>
      </c>
      <c r="G14" s="65">
        <v>29.25</v>
      </c>
      <c r="H14" s="65">
        <v>87.53</v>
      </c>
      <c r="I14" s="65">
        <v>9.42</v>
      </c>
    </row>
    <row r="15" spans="1:9" ht="20.25" customHeight="1">
      <c r="A15" s="68">
        <v>8</v>
      </c>
      <c r="B15" s="483" t="s">
        <v>138</v>
      </c>
      <c r="C15" s="483"/>
      <c r="D15" s="63">
        <v>4.8</v>
      </c>
      <c r="E15" s="64">
        <v>4.8</v>
      </c>
      <c r="F15" s="65">
        <v>25.8</v>
      </c>
      <c r="G15" s="65">
        <v>13.13</v>
      </c>
      <c r="H15" s="65">
        <v>87</v>
      </c>
      <c r="I15" s="65">
        <v>6.24</v>
      </c>
    </row>
    <row r="16" spans="1:9" ht="25.5" customHeight="1">
      <c r="A16" s="68">
        <v>9</v>
      </c>
      <c r="B16" s="483" t="s">
        <v>281</v>
      </c>
      <c r="C16" s="483"/>
      <c r="D16" s="63">
        <v>14</v>
      </c>
      <c r="E16" s="64">
        <v>10</v>
      </c>
      <c r="F16" s="65">
        <v>33.979999999999997</v>
      </c>
      <c r="G16" s="65">
        <v>28.7</v>
      </c>
      <c r="H16" s="65">
        <v>82.5</v>
      </c>
      <c r="I16" s="65">
        <v>22.82</v>
      </c>
    </row>
    <row r="17" spans="1:9" ht="27.75" customHeight="1">
      <c r="A17" s="68">
        <v>10</v>
      </c>
      <c r="B17" s="483" t="s">
        <v>282</v>
      </c>
      <c r="C17" s="483"/>
      <c r="D17" s="63">
        <v>10.8</v>
      </c>
      <c r="E17" s="64"/>
      <c r="F17" s="65"/>
      <c r="G17" s="65">
        <v>1.1000000000000001</v>
      </c>
      <c r="H17" s="65">
        <v>10.8</v>
      </c>
      <c r="I17" s="65"/>
    </row>
    <row r="18" spans="1:9" ht="42.75" customHeight="1">
      <c r="A18" s="68" t="s">
        <v>824</v>
      </c>
      <c r="B18" s="484" t="s">
        <v>825</v>
      </c>
      <c r="C18" s="485"/>
      <c r="D18" s="63"/>
      <c r="E18" s="64"/>
      <c r="F18" s="65"/>
      <c r="G18" s="65"/>
      <c r="H18" s="65">
        <v>17.399999999999999</v>
      </c>
      <c r="I18" s="65"/>
    </row>
    <row r="19" spans="1:9" ht="42.75" customHeight="1">
      <c r="A19" s="68">
        <v>10</v>
      </c>
      <c r="B19" s="483" t="s">
        <v>649</v>
      </c>
      <c r="C19" s="483"/>
      <c r="D19" s="63">
        <v>4.5999999999999996</v>
      </c>
      <c r="E19" s="64">
        <v>4.63</v>
      </c>
      <c r="F19" s="65"/>
      <c r="G19" s="65"/>
      <c r="H19" s="65">
        <v>3</v>
      </c>
      <c r="I19" s="65">
        <v>0.09</v>
      </c>
    </row>
    <row r="20" spans="1:9" ht="42.75" customHeight="1">
      <c r="A20" s="68">
        <v>11</v>
      </c>
      <c r="B20" s="483" t="s">
        <v>283</v>
      </c>
      <c r="C20" s="483"/>
      <c r="D20" s="63">
        <v>42.13</v>
      </c>
      <c r="E20" s="64">
        <v>32.159999999999997</v>
      </c>
      <c r="F20" s="65">
        <v>61.5</v>
      </c>
      <c r="G20" s="65">
        <v>60.33</v>
      </c>
      <c r="H20" s="65">
        <v>61.5</v>
      </c>
      <c r="I20" s="65">
        <v>24.85</v>
      </c>
    </row>
    <row r="21" spans="1:9" ht="42.75" customHeight="1">
      <c r="A21" s="68">
        <v>12</v>
      </c>
      <c r="B21" s="483" t="s">
        <v>284</v>
      </c>
      <c r="C21" s="483"/>
      <c r="D21" s="63"/>
      <c r="E21" s="63">
        <v>322.62</v>
      </c>
      <c r="F21" s="66"/>
      <c r="G21" s="66"/>
      <c r="H21" s="65"/>
      <c r="I21" s="65"/>
    </row>
    <row r="22" spans="1:9" ht="29.25" customHeight="1">
      <c r="A22" s="68">
        <v>13</v>
      </c>
      <c r="B22" s="483" t="s">
        <v>124</v>
      </c>
      <c r="C22" s="483"/>
      <c r="D22" s="63">
        <v>90.6</v>
      </c>
      <c r="E22" s="64">
        <f>27.23+8.46</f>
        <v>35.69</v>
      </c>
      <c r="F22" s="66">
        <v>24</v>
      </c>
      <c r="G22" s="66">
        <v>5.93</v>
      </c>
      <c r="H22" s="65">
        <v>26</v>
      </c>
      <c r="I22" s="65">
        <v>1.29</v>
      </c>
    </row>
    <row r="23" spans="1:9" ht="35.25" customHeight="1">
      <c r="A23" s="68">
        <v>14</v>
      </c>
      <c r="B23" s="483" t="s">
        <v>644</v>
      </c>
      <c r="C23" s="483"/>
      <c r="D23" s="63">
        <v>79.75</v>
      </c>
      <c r="E23" s="64">
        <v>7.02</v>
      </c>
      <c r="F23" s="65">
        <v>96</v>
      </c>
      <c r="G23" s="65">
        <v>26</v>
      </c>
      <c r="H23" s="65">
        <v>21.25</v>
      </c>
      <c r="I23" s="65">
        <v>1.47</v>
      </c>
    </row>
    <row r="24" spans="1:9" ht="41.45" customHeight="1">
      <c r="A24" s="68">
        <v>15</v>
      </c>
      <c r="B24" s="484" t="s">
        <v>645</v>
      </c>
      <c r="C24" s="485"/>
      <c r="D24" s="63">
        <v>1.5</v>
      </c>
      <c r="E24" s="64"/>
      <c r="F24" s="65">
        <v>5</v>
      </c>
      <c r="G24" s="65"/>
      <c r="H24" s="65">
        <v>5</v>
      </c>
      <c r="I24" s="65"/>
    </row>
    <row r="25" spans="1:9" ht="41.45" customHeight="1">
      <c r="A25" s="133"/>
      <c r="B25" s="484" t="s">
        <v>646</v>
      </c>
      <c r="C25" s="485"/>
      <c r="D25" s="63">
        <v>2</v>
      </c>
      <c r="E25" s="64"/>
      <c r="F25" s="65">
        <v>6.4</v>
      </c>
      <c r="G25" s="65">
        <v>0.24</v>
      </c>
      <c r="H25" s="65"/>
      <c r="I25" s="65"/>
    </row>
    <row r="26" spans="1:9" ht="41.45" customHeight="1">
      <c r="A26" s="132">
        <v>16</v>
      </c>
      <c r="B26" s="483" t="s">
        <v>305</v>
      </c>
      <c r="C26" s="483"/>
      <c r="D26" s="63">
        <v>40</v>
      </c>
      <c r="E26" s="64">
        <v>6.25</v>
      </c>
      <c r="F26" s="65">
        <v>40.020000000000003</v>
      </c>
      <c r="G26" s="65">
        <v>1.91</v>
      </c>
      <c r="H26" s="65">
        <v>400</v>
      </c>
      <c r="I26" s="65">
        <v>1.0900000000000001</v>
      </c>
    </row>
    <row r="27" spans="1:9" ht="39.75" customHeight="1">
      <c r="A27" s="68">
        <v>15</v>
      </c>
      <c r="B27" s="483" t="s">
        <v>285</v>
      </c>
      <c r="C27" s="483"/>
      <c r="D27" s="63"/>
      <c r="E27" s="63"/>
      <c r="F27" s="66"/>
      <c r="G27" s="65"/>
      <c r="H27" s="65"/>
      <c r="I27" s="65"/>
    </row>
    <row r="28" spans="1:9" ht="16.5" customHeight="1">
      <c r="A28" s="68">
        <v>16</v>
      </c>
      <c r="B28" s="483" t="s">
        <v>286</v>
      </c>
      <c r="C28" s="483"/>
      <c r="D28" s="63"/>
      <c r="E28" s="63"/>
      <c r="F28" s="66"/>
      <c r="G28" s="65"/>
      <c r="H28" s="65">
        <v>24.8</v>
      </c>
      <c r="I28" s="65">
        <v>0.23</v>
      </c>
    </row>
    <row r="29" spans="1:9" ht="15.75">
      <c r="A29" s="68">
        <v>17</v>
      </c>
      <c r="B29" s="483" t="s">
        <v>287</v>
      </c>
      <c r="C29" s="483"/>
      <c r="D29" s="63">
        <v>28.89</v>
      </c>
      <c r="E29" s="63">
        <v>4.08</v>
      </c>
      <c r="F29" s="65">
        <v>42.45</v>
      </c>
      <c r="G29" s="65">
        <v>2.5099999999999998</v>
      </c>
      <c r="H29" s="65">
        <v>74.5</v>
      </c>
      <c r="I29" s="65">
        <v>0.65</v>
      </c>
    </row>
    <row r="30" spans="1:9" ht="15.75">
      <c r="A30" s="68">
        <v>18</v>
      </c>
      <c r="B30" s="483" t="s">
        <v>648</v>
      </c>
      <c r="C30" s="483"/>
      <c r="D30" s="63">
        <v>162.37</v>
      </c>
      <c r="E30" s="63">
        <v>140.76</v>
      </c>
      <c r="F30" s="65">
        <v>193.3</v>
      </c>
      <c r="G30" s="65">
        <v>192.58</v>
      </c>
      <c r="H30" s="65">
        <v>192.77</v>
      </c>
      <c r="I30" s="65">
        <v>132.46</v>
      </c>
    </row>
    <row r="31" spans="1:9" ht="15.75">
      <c r="A31" s="68">
        <v>19</v>
      </c>
      <c r="B31" s="483" t="s">
        <v>288</v>
      </c>
      <c r="C31" s="483"/>
      <c r="D31" s="63">
        <v>30.09</v>
      </c>
      <c r="E31" s="63">
        <v>10.19</v>
      </c>
      <c r="F31" s="65">
        <v>40.090000000000003</v>
      </c>
      <c r="G31" s="65">
        <v>10.199999999999999</v>
      </c>
      <c r="H31" s="65">
        <v>40.89</v>
      </c>
      <c r="I31" s="65">
        <v>8.85</v>
      </c>
    </row>
    <row r="32" spans="1:9" ht="15.75">
      <c r="A32" s="68">
        <v>20</v>
      </c>
      <c r="B32" s="484" t="s">
        <v>826</v>
      </c>
      <c r="C32" s="485"/>
      <c r="D32" s="63"/>
      <c r="E32" s="63"/>
      <c r="F32" s="65">
        <v>556.61</v>
      </c>
      <c r="G32" s="65">
        <v>280.64</v>
      </c>
      <c r="H32" s="65"/>
      <c r="I32" s="65">
        <f>110.38+8.01</f>
        <v>118.39</v>
      </c>
    </row>
    <row r="33" spans="1:9" ht="15.75">
      <c r="A33" s="68">
        <v>21</v>
      </c>
      <c r="B33" s="484" t="s">
        <v>569</v>
      </c>
      <c r="C33" s="485"/>
      <c r="D33" s="63"/>
      <c r="E33" s="63"/>
      <c r="F33" s="65"/>
      <c r="G33" s="65"/>
      <c r="H33" s="65">
        <v>2.4</v>
      </c>
      <c r="I33" s="65"/>
    </row>
    <row r="34" spans="1:9" ht="15.75">
      <c r="A34" s="68">
        <v>22</v>
      </c>
      <c r="B34" s="481" t="s">
        <v>571</v>
      </c>
      <c r="C34" s="482"/>
      <c r="D34" s="63"/>
      <c r="E34" s="63"/>
      <c r="F34" s="65"/>
      <c r="G34" s="65"/>
      <c r="H34" s="65">
        <v>5.36</v>
      </c>
      <c r="I34" s="65"/>
    </row>
    <row r="35" spans="1:9" ht="15.75">
      <c r="A35" s="68">
        <v>23</v>
      </c>
      <c r="B35" s="481" t="s">
        <v>827</v>
      </c>
      <c r="C35" s="482"/>
      <c r="D35" s="63"/>
      <c r="E35" s="63"/>
      <c r="F35" s="65"/>
      <c r="G35" s="65"/>
      <c r="H35" s="65">
        <v>6</v>
      </c>
      <c r="I35" s="65">
        <v>1.59</v>
      </c>
    </row>
    <row r="36" spans="1:9" ht="15.75">
      <c r="A36" s="68">
        <v>24</v>
      </c>
      <c r="B36" s="415" t="s">
        <v>379</v>
      </c>
      <c r="C36" s="416"/>
      <c r="D36" s="63"/>
      <c r="E36" s="63"/>
      <c r="F36" s="65"/>
      <c r="G36" s="65"/>
      <c r="H36" s="65">
        <v>4</v>
      </c>
      <c r="I36" s="65"/>
    </row>
    <row r="37" spans="1:9" ht="15.75">
      <c r="A37" s="68">
        <v>25</v>
      </c>
      <c r="B37" s="483" t="s">
        <v>650</v>
      </c>
      <c r="C37" s="483"/>
      <c r="D37" s="63"/>
      <c r="E37" s="63"/>
      <c r="F37" s="65">
        <v>80</v>
      </c>
      <c r="G37" s="65"/>
      <c r="H37" s="65">
        <v>80</v>
      </c>
      <c r="I37" s="65"/>
    </row>
    <row r="38" spans="1:9" ht="15.75">
      <c r="A38" s="68"/>
      <c r="B38" s="483" t="s">
        <v>289</v>
      </c>
      <c r="C38" s="483"/>
      <c r="D38" s="67">
        <f t="shared" ref="D38:I38" si="0">SUM(D3:D37)</f>
        <v>3009.3200000000006</v>
      </c>
      <c r="E38" s="67">
        <f t="shared" si="0"/>
        <v>1273.2299999999998</v>
      </c>
      <c r="F38" s="67">
        <f t="shared" si="0"/>
        <v>3556.0400000000004</v>
      </c>
      <c r="G38" s="67">
        <f t="shared" si="0"/>
        <v>2119.92</v>
      </c>
      <c r="H38" s="67">
        <f t="shared" si="0"/>
        <v>4849.1900000000005</v>
      </c>
      <c r="I38" s="67">
        <f t="shared" si="0"/>
        <v>780.95</v>
      </c>
    </row>
  </sheetData>
  <mergeCells count="39">
    <mergeCell ref="B34:C34"/>
    <mergeCell ref="B35:C35"/>
    <mergeCell ref="B37:C37"/>
    <mergeCell ref="B38:C38"/>
    <mergeCell ref="B29:C29"/>
    <mergeCell ref="B30:C30"/>
    <mergeCell ref="B31:C31"/>
    <mergeCell ref="B32:C32"/>
    <mergeCell ref="B33:C33"/>
    <mergeCell ref="A1:A2"/>
    <mergeCell ref="B1:C2"/>
    <mergeCell ref="B28:C28"/>
    <mergeCell ref="B5:C5"/>
    <mergeCell ref="B6:C6"/>
    <mergeCell ref="B3:C3"/>
    <mergeCell ref="B4:C4"/>
    <mergeCell ref="B19:C19"/>
    <mergeCell ref="B21:C21"/>
    <mergeCell ref="B20:C20"/>
    <mergeCell ref="B25:C25"/>
    <mergeCell ref="B8:C8"/>
    <mergeCell ref="B10:C10"/>
    <mergeCell ref="B11:C11"/>
    <mergeCell ref="B9:C9"/>
    <mergeCell ref="H1:I1"/>
    <mergeCell ref="B22:C22"/>
    <mergeCell ref="B23:C23"/>
    <mergeCell ref="B24:C24"/>
    <mergeCell ref="B27:C27"/>
    <mergeCell ref="B26:C26"/>
    <mergeCell ref="B12:C12"/>
    <mergeCell ref="B14:C14"/>
    <mergeCell ref="B15:C15"/>
    <mergeCell ref="B16:C16"/>
    <mergeCell ref="B17:C17"/>
    <mergeCell ref="B18:C18"/>
    <mergeCell ref="B7:C7"/>
    <mergeCell ref="D1:E1"/>
    <mergeCell ref="F1:G1"/>
  </mergeCells>
  <pageMargins left="0.7" right="0.7" top="0.75" bottom="0.75" header="0.3" footer="0.3"/>
  <pageSetup scale="73" orientation="portrait" horizontalDpi="150" verticalDpi="150" r:id="rId1"/>
</worksheet>
</file>

<file path=xl/worksheets/sheet5.xml><?xml version="1.0" encoding="utf-8"?>
<worksheet xmlns="http://schemas.openxmlformats.org/spreadsheetml/2006/main" xmlns:r="http://schemas.openxmlformats.org/officeDocument/2006/relationships">
  <dimension ref="A1:D50"/>
  <sheetViews>
    <sheetView topLeftCell="A30" workbookViewId="0">
      <selection activeCell="A46" sqref="A46:C50"/>
    </sheetView>
  </sheetViews>
  <sheetFormatPr defaultRowHeight="15"/>
  <cols>
    <col min="2" max="2" width="40.140625" customWidth="1"/>
    <col min="3" max="3" width="70.140625" customWidth="1"/>
    <col min="4" max="4" width="31.5703125" customWidth="1"/>
  </cols>
  <sheetData>
    <row r="1" spans="1:4" ht="15.75">
      <c r="A1" s="14" t="s">
        <v>244</v>
      </c>
    </row>
    <row r="2" spans="1:4" ht="15.75" thickBot="1"/>
    <row r="3" spans="1:4" ht="48" thickBot="1">
      <c r="A3" s="134" t="s">
        <v>245</v>
      </c>
      <c r="B3" s="135" t="s">
        <v>251</v>
      </c>
      <c r="C3" s="136" t="s">
        <v>246</v>
      </c>
      <c r="D3" s="136" t="s">
        <v>252</v>
      </c>
    </row>
    <row r="4" spans="1:4" s="257" customFormat="1" ht="63" customHeight="1" thickBot="1">
      <c r="A4" s="492">
        <v>1</v>
      </c>
      <c r="B4" s="490" t="s">
        <v>717</v>
      </c>
      <c r="C4" s="270" t="s">
        <v>728</v>
      </c>
      <c r="D4" s="492" t="s">
        <v>719</v>
      </c>
    </row>
    <row r="5" spans="1:4" s="257" customFormat="1" ht="14.45" customHeight="1">
      <c r="A5" s="493"/>
      <c r="B5" s="495"/>
      <c r="C5" s="488" t="s">
        <v>718</v>
      </c>
      <c r="D5" s="493"/>
    </row>
    <row r="6" spans="1:4" s="257" customFormat="1" ht="15" customHeight="1" thickBot="1">
      <c r="A6" s="493"/>
      <c r="B6" s="495"/>
      <c r="C6" s="489"/>
      <c r="D6" s="493"/>
    </row>
    <row r="7" spans="1:4" s="257" customFormat="1" ht="15" customHeight="1" thickBot="1">
      <c r="A7" s="493"/>
      <c r="B7" s="495"/>
      <c r="C7" s="276" t="s">
        <v>746</v>
      </c>
      <c r="D7" s="493"/>
    </row>
    <row r="8" spans="1:4" s="257" customFormat="1" ht="14.45" customHeight="1">
      <c r="A8" s="493"/>
      <c r="B8" s="495"/>
      <c r="C8" s="488" t="s">
        <v>747</v>
      </c>
      <c r="D8" s="493"/>
    </row>
    <row r="9" spans="1:4" s="257" customFormat="1" ht="15" customHeight="1" thickBot="1">
      <c r="A9" s="494"/>
      <c r="B9" s="491"/>
      <c r="C9" s="489"/>
      <c r="D9" s="494"/>
    </row>
    <row r="10" spans="1:4" ht="63" customHeight="1" thickBot="1">
      <c r="A10" s="492">
        <v>2</v>
      </c>
      <c r="B10" s="490" t="s">
        <v>729</v>
      </c>
      <c r="C10" s="137" t="s">
        <v>730</v>
      </c>
      <c r="D10" s="137" t="s">
        <v>652</v>
      </c>
    </row>
    <row r="11" spans="1:4" ht="14.45" customHeight="1">
      <c r="A11" s="493"/>
      <c r="B11" s="495"/>
      <c r="C11" s="499" t="s">
        <v>653</v>
      </c>
      <c r="D11" s="488" t="s">
        <v>654</v>
      </c>
    </row>
    <row r="12" spans="1:4" ht="15" customHeight="1" thickBot="1">
      <c r="A12" s="493"/>
      <c r="B12" s="495"/>
      <c r="C12" s="500"/>
      <c r="D12" s="489"/>
    </row>
    <row r="13" spans="1:4" ht="14.45" customHeight="1">
      <c r="A13" s="493"/>
      <c r="B13" s="495"/>
      <c r="C13" s="499" t="s">
        <v>655</v>
      </c>
      <c r="D13" s="488"/>
    </row>
    <row r="14" spans="1:4" ht="15" customHeight="1" thickBot="1">
      <c r="A14" s="494"/>
      <c r="B14" s="491"/>
      <c r="C14" s="500"/>
      <c r="D14" s="489"/>
    </row>
    <row r="15" spans="1:4" ht="14.45" customHeight="1">
      <c r="A15" s="492">
        <v>3</v>
      </c>
      <c r="B15" s="490" t="s">
        <v>656</v>
      </c>
      <c r="C15" s="488" t="s">
        <v>731</v>
      </c>
      <c r="D15" s="488" t="s">
        <v>657</v>
      </c>
    </row>
    <row r="16" spans="1:4" ht="15" customHeight="1" thickBot="1">
      <c r="A16" s="493"/>
      <c r="B16" s="495"/>
      <c r="C16" s="489"/>
      <c r="D16" s="489"/>
    </row>
    <row r="17" spans="1:4" s="257" customFormat="1" ht="15" customHeight="1" thickBot="1">
      <c r="A17" s="268"/>
      <c r="B17" s="495"/>
      <c r="C17" s="282" t="s">
        <v>732</v>
      </c>
      <c r="D17" s="276"/>
    </row>
    <row r="18" spans="1:4" ht="15" customHeight="1">
      <c r="A18" s="493">
        <v>4</v>
      </c>
      <c r="B18" s="495" t="s">
        <v>693</v>
      </c>
      <c r="C18" s="488"/>
      <c r="D18" s="488"/>
    </row>
    <row r="19" spans="1:4" ht="15" customHeight="1" thickBot="1">
      <c r="A19" s="493"/>
      <c r="B19" s="495"/>
      <c r="C19" s="489"/>
      <c r="D19" s="489"/>
    </row>
    <row r="20" spans="1:4" ht="15" customHeight="1" thickBot="1">
      <c r="A20" s="493"/>
      <c r="B20" s="495"/>
      <c r="C20" s="137" t="s">
        <v>733</v>
      </c>
      <c r="D20" s="137"/>
    </row>
    <row r="21" spans="1:4" ht="16.5" thickBot="1">
      <c r="A21" s="494"/>
      <c r="B21" s="491"/>
      <c r="D21" s="137"/>
    </row>
    <row r="22" spans="1:4" ht="14.45" customHeight="1">
      <c r="A22" s="492">
        <v>5</v>
      </c>
      <c r="B22" s="490" t="s">
        <v>658</v>
      </c>
      <c r="C22" s="488" t="s">
        <v>672</v>
      </c>
      <c r="D22" s="488" t="s">
        <v>659</v>
      </c>
    </row>
    <row r="23" spans="1:4" ht="15" customHeight="1" thickBot="1">
      <c r="A23" s="493"/>
      <c r="B23" s="495"/>
      <c r="C23" s="489"/>
      <c r="D23" s="489"/>
    </row>
    <row r="24" spans="1:4" ht="15" customHeight="1">
      <c r="A24" s="493"/>
      <c r="B24" s="495"/>
      <c r="C24" s="488" t="s">
        <v>660</v>
      </c>
      <c r="D24" s="488"/>
    </row>
    <row r="25" spans="1:4" ht="15" customHeight="1" thickBot="1">
      <c r="A25" s="493"/>
      <c r="B25" s="495"/>
      <c r="C25" s="489"/>
      <c r="D25" s="489"/>
    </row>
    <row r="26" spans="1:4" ht="15" customHeight="1" thickBot="1">
      <c r="A26" s="493"/>
      <c r="B26" s="495"/>
      <c r="C26" s="137" t="s">
        <v>673</v>
      </c>
      <c r="D26" s="137"/>
    </row>
    <row r="27" spans="1:4" ht="16.5" thickBot="1">
      <c r="A27" s="494"/>
      <c r="B27" s="491"/>
      <c r="C27" s="137" t="s">
        <v>734</v>
      </c>
      <c r="D27" s="137"/>
    </row>
    <row r="28" spans="1:4" s="257" customFormat="1" ht="15.75">
      <c r="A28" s="492">
        <v>6</v>
      </c>
      <c r="B28" s="490" t="s">
        <v>736</v>
      </c>
      <c r="C28" s="490" t="s">
        <v>738</v>
      </c>
      <c r="D28" s="277"/>
    </row>
    <row r="29" spans="1:4" s="257" customFormat="1" ht="16.5" thickBot="1">
      <c r="A29" s="493"/>
      <c r="B29" s="495"/>
      <c r="C29" s="491"/>
      <c r="D29" s="277"/>
    </row>
    <row r="30" spans="1:4" ht="14.45" customHeight="1">
      <c r="A30" s="493"/>
      <c r="B30" s="495"/>
      <c r="C30" s="283" t="s">
        <v>740</v>
      </c>
      <c r="D30" s="488" t="s">
        <v>661</v>
      </c>
    </row>
    <row r="31" spans="1:4" ht="15" customHeight="1" thickBot="1">
      <c r="A31" s="493"/>
      <c r="B31" s="495"/>
      <c r="C31" s="269"/>
      <c r="D31" s="489"/>
    </row>
    <row r="32" spans="1:4" ht="15" customHeight="1">
      <c r="A32" s="493"/>
      <c r="B32" s="495"/>
      <c r="C32" s="278" t="s">
        <v>739</v>
      </c>
      <c r="D32" s="488"/>
    </row>
    <row r="33" spans="1:4" ht="15" customHeight="1" thickBot="1">
      <c r="A33" s="493"/>
      <c r="B33" s="495"/>
      <c r="C33" s="269"/>
      <c r="D33" s="489"/>
    </row>
    <row r="34" spans="1:4" ht="15" customHeight="1">
      <c r="A34" s="493"/>
      <c r="B34" s="495"/>
      <c r="D34" s="488"/>
    </row>
    <row r="35" spans="1:4" ht="15" customHeight="1" thickBot="1">
      <c r="A35" s="508"/>
      <c r="B35" s="507"/>
      <c r="D35" s="489"/>
    </row>
    <row r="36" spans="1:4" ht="14.45" customHeight="1" thickBot="1">
      <c r="A36" s="501">
        <v>7</v>
      </c>
      <c r="B36" s="504" t="s">
        <v>737</v>
      </c>
      <c r="C36" s="270"/>
      <c r="D36" s="488" t="s">
        <v>662</v>
      </c>
    </row>
    <row r="37" spans="1:4" ht="15" customHeight="1" thickBot="1">
      <c r="A37" s="502"/>
      <c r="B37" s="505"/>
      <c r="D37" s="489"/>
    </row>
    <row r="38" spans="1:4" ht="14.45" customHeight="1">
      <c r="A38" s="502"/>
      <c r="B38" s="505"/>
      <c r="C38" s="488" t="s">
        <v>735</v>
      </c>
      <c r="D38" s="488"/>
    </row>
    <row r="39" spans="1:4" ht="15" customHeight="1" thickBot="1">
      <c r="A39" s="503"/>
      <c r="B39" s="506"/>
      <c r="C39" s="489"/>
      <c r="D39" s="489"/>
    </row>
    <row r="40" spans="1:4" ht="18">
      <c r="C40" s="138" t="s">
        <v>663</v>
      </c>
    </row>
    <row r="42" spans="1:4" ht="15.75">
      <c r="A42" s="496" t="s">
        <v>247</v>
      </c>
      <c r="B42" s="496"/>
      <c r="C42" s="496"/>
    </row>
    <row r="43" spans="1:4" ht="15.75" thickBot="1"/>
    <row r="44" spans="1:4">
      <c r="A44" s="497" t="s">
        <v>248</v>
      </c>
      <c r="B44" s="497" t="s">
        <v>249</v>
      </c>
      <c r="C44" s="497" t="s">
        <v>250</v>
      </c>
    </row>
    <row r="45" spans="1:4" ht="15" customHeight="1" thickBot="1">
      <c r="A45" s="498"/>
      <c r="B45" s="498"/>
      <c r="C45" s="498"/>
    </row>
    <row r="46" spans="1:4" ht="15.75" customHeight="1" thickBot="1">
      <c r="A46" s="284">
        <v>1</v>
      </c>
      <c r="B46" s="285" t="s">
        <v>664</v>
      </c>
      <c r="C46" s="286" t="s">
        <v>665</v>
      </c>
    </row>
    <row r="47" spans="1:4" ht="15.75" thickBot="1">
      <c r="A47" s="284">
        <v>2</v>
      </c>
      <c r="B47" s="285" t="s">
        <v>615</v>
      </c>
      <c r="C47" s="286" t="s">
        <v>666</v>
      </c>
    </row>
    <row r="48" spans="1:4" ht="15.75" thickBot="1">
      <c r="A48" s="284">
        <v>3</v>
      </c>
      <c r="B48" s="285" t="s">
        <v>626</v>
      </c>
      <c r="C48" s="286" t="s">
        <v>667</v>
      </c>
    </row>
    <row r="49" spans="1:3" ht="15.75" thickBot="1">
      <c r="A49" s="284">
        <v>4</v>
      </c>
      <c r="B49" s="285" t="s">
        <v>607</v>
      </c>
      <c r="C49" s="286" t="s">
        <v>667</v>
      </c>
    </row>
    <row r="50" spans="1:3" ht="15.75" thickBot="1">
      <c r="A50" s="284">
        <v>5</v>
      </c>
      <c r="B50" s="285" t="s">
        <v>618</v>
      </c>
      <c r="C50" s="286" t="s">
        <v>667</v>
      </c>
    </row>
  </sheetData>
  <mergeCells count="40">
    <mergeCell ref="A4:A9"/>
    <mergeCell ref="B4:B9"/>
    <mergeCell ref="C5:C6"/>
    <mergeCell ref="C8:C9"/>
    <mergeCell ref="D4:D9"/>
    <mergeCell ref="A28:A35"/>
    <mergeCell ref="A15:A16"/>
    <mergeCell ref="A18:A21"/>
    <mergeCell ref="B18:B21"/>
    <mergeCell ref="B15:B17"/>
    <mergeCell ref="A10:A14"/>
    <mergeCell ref="B10:B14"/>
    <mergeCell ref="A42:C42"/>
    <mergeCell ref="A44:A45"/>
    <mergeCell ref="B44:B45"/>
    <mergeCell ref="C44:C45"/>
    <mergeCell ref="C11:C12"/>
    <mergeCell ref="C13:C14"/>
    <mergeCell ref="C15:C16"/>
    <mergeCell ref="A36:A39"/>
    <mergeCell ref="B36:B39"/>
    <mergeCell ref="A22:A27"/>
    <mergeCell ref="B22:B27"/>
    <mergeCell ref="C22:C23"/>
    <mergeCell ref="C24:C25"/>
    <mergeCell ref="B28:B35"/>
    <mergeCell ref="D11:D12"/>
    <mergeCell ref="D13:D14"/>
    <mergeCell ref="D15:D16"/>
    <mergeCell ref="D18:D19"/>
    <mergeCell ref="D22:D23"/>
    <mergeCell ref="D38:D39"/>
    <mergeCell ref="C18:C19"/>
    <mergeCell ref="D24:D25"/>
    <mergeCell ref="D30:D31"/>
    <mergeCell ref="D32:D33"/>
    <mergeCell ref="D34:D35"/>
    <mergeCell ref="D36:D37"/>
    <mergeCell ref="C38:C39"/>
    <mergeCell ref="C28:C29"/>
  </mergeCell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O29"/>
  <sheetViews>
    <sheetView zoomScale="75" zoomScaleNormal="75" workbookViewId="0">
      <selection activeCell="K20" sqref="K20"/>
    </sheetView>
  </sheetViews>
  <sheetFormatPr defaultColWidth="9.140625" defaultRowHeight="15"/>
  <cols>
    <col min="1" max="1" width="7.85546875" style="419" customWidth="1"/>
    <col min="2" max="2" width="18.7109375" style="419" customWidth="1"/>
    <col min="3" max="19" width="9.140625" style="419"/>
    <col min="20" max="20" width="11.85546875" style="419" customWidth="1"/>
    <col min="21" max="21" width="12.42578125" style="419" customWidth="1"/>
    <col min="22" max="22" width="12" style="419" customWidth="1"/>
    <col min="23" max="23" width="11.85546875" style="419" customWidth="1"/>
    <col min="24" max="24" width="12.7109375" style="419" customWidth="1"/>
    <col min="25" max="25" width="11.140625" style="419" customWidth="1"/>
    <col min="26" max="26" width="13" style="419" customWidth="1"/>
    <col min="27" max="27" width="9.140625" style="419"/>
    <col min="28" max="28" width="13" style="419" customWidth="1"/>
    <col min="29" max="29" width="13.5703125" style="419" customWidth="1"/>
    <col min="30" max="30" width="13" style="419" customWidth="1"/>
    <col min="31" max="31" width="13.140625" style="419" customWidth="1"/>
    <col min="32" max="32" width="13" style="419" customWidth="1"/>
    <col min="33" max="33" width="10.42578125" style="419" customWidth="1"/>
    <col min="34" max="34" width="11.5703125" style="419" customWidth="1"/>
    <col min="35" max="35" width="11.42578125" style="419" customWidth="1"/>
    <col min="36" max="36" width="9.140625" style="419"/>
    <col min="37" max="41" width="9.140625" style="420"/>
    <col min="42" max="16384" width="9.140625" style="419"/>
  </cols>
  <sheetData>
    <row r="1" spans="1:41" ht="21">
      <c r="A1" s="417" t="s">
        <v>828</v>
      </c>
      <c r="B1" s="417"/>
      <c r="C1" s="417"/>
      <c r="D1" s="417"/>
      <c r="E1" s="417"/>
      <c r="F1" s="417"/>
      <c r="G1" s="417"/>
      <c r="H1" s="418"/>
      <c r="I1" s="418"/>
      <c r="S1" s="417" t="s">
        <v>829</v>
      </c>
      <c r="T1" s="417"/>
      <c r="U1" s="417"/>
    </row>
    <row r="2" spans="1:41" s="423" customFormat="1" ht="21.75" customHeight="1">
      <c r="A2" s="512" t="s">
        <v>253</v>
      </c>
      <c r="B2" s="513"/>
      <c r="C2" s="513"/>
      <c r="D2" s="513"/>
      <c r="E2" s="513"/>
      <c r="F2" s="513"/>
      <c r="G2" s="514"/>
      <c r="H2" s="421"/>
      <c r="I2" s="421"/>
      <c r="J2" s="515" t="s">
        <v>254</v>
      </c>
      <c r="K2" s="515"/>
      <c r="L2" s="515"/>
      <c r="M2" s="515"/>
      <c r="N2" s="515"/>
      <c r="O2" s="515"/>
      <c r="P2" s="515"/>
      <c r="Q2" s="515"/>
      <c r="R2" s="515"/>
      <c r="S2" s="515"/>
      <c r="T2" s="511" t="s">
        <v>830</v>
      </c>
      <c r="U2" s="511"/>
      <c r="V2" s="511"/>
      <c r="W2" s="511"/>
      <c r="X2" s="511"/>
      <c r="Y2" s="511"/>
      <c r="Z2" s="511"/>
      <c r="AA2" s="511"/>
      <c r="AB2" s="511"/>
      <c r="AC2" s="511"/>
      <c r="AD2" s="511"/>
      <c r="AE2" s="511"/>
      <c r="AF2" s="422"/>
      <c r="AG2" s="422"/>
      <c r="AH2" s="511" t="s">
        <v>268</v>
      </c>
      <c r="AI2" s="511"/>
      <c r="AK2" s="424"/>
      <c r="AL2" s="424"/>
      <c r="AM2" s="424"/>
      <c r="AN2" s="424"/>
      <c r="AO2" s="424"/>
    </row>
    <row r="3" spans="1:41">
      <c r="A3" s="509" t="s">
        <v>255</v>
      </c>
      <c r="B3" s="509" t="s">
        <v>238</v>
      </c>
      <c r="C3" s="509" t="s">
        <v>256</v>
      </c>
      <c r="D3" s="509" t="s">
        <v>257</v>
      </c>
      <c r="E3" s="509"/>
      <c r="F3" s="509" t="s">
        <v>258</v>
      </c>
      <c r="G3" s="509"/>
      <c r="H3" s="509" t="s">
        <v>597</v>
      </c>
      <c r="I3" s="509" t="s">
        <v>596</v>
      </c>
      <c r="J3" s="509" t="s">
        <v>259</v>
      </c>
      <c r="K3" s="509" t="s">
        <v>260</v>
      </c>
      <c r="L3" s="509" t="s">
        <v>261</v>
      </c>
      <c r="M3" s="509" t="s">
        <v>262</v>
      </c>
      <c r="N3" s="509" t="s">
        <v>263</v>
      </c>
      <c r="O3" s="509"/>
      <c r="P3" s="509" t="s">
        <v>264</v>
      </c>
      <c r="Q3" s="509"/>
      <c r="R3" s="509"/>
      <c r="S3" s="509" t="s">
        <v>265</v>
      </c>
      <c r="T3" s="509" t="s">
        <v>586</v>
      </c>
      <c r="U3" s="509" t="s">
        <v>588</v>
      </c>
      <c r="V3" s="509" t="s">
        <v>266</v>
      </c>
      <c r="W3" s="509" t="s">
        <v>267</v>
      </c>
      <c r="X3" s="509" t="s">
        <v>585</v>
      </c>
      <c r="Y3" s="509" t="s">
        <v>587</v>
      </c>
      <c r="Z3" s="509" t="s">
        <v>583</v>
      </c>
      <c r="AA3" s="510" t="s">
        <v>589</v>
      </c>
      <c r="AB3" s="509" t="s">
        <v>590</v>
      </c>
      <c r="AC3" s="509" t="s">
        <v>591</v>
      </c>
      <c r="AD3" s="509" t="s">
        <v>592</v>
      </c>
      <c r="AE3" s="509" t="s">
        <v>584</v>
      </c>
      <c r="AF3" s="509" t="s">
        <v>593</v>
      </c>
      <c r="AG3" s="509" t="s">
        <v>594</v>
      </c>
      <c r="AH3" s="509" t="s">
        <v>269</v>
      </c>
      <c r="AI3" s="509" t="s">
        <v>270</v>
      </c>
    </row>
    <row r="4" spans="1:41">
      <c r="A4" s="509"/>
      <c r="B4" s="509"/>
      <c r="C4" s="509"/>
      <c r="D4" s="509"/>
      <c r="E4" s="509"/>
      <c r="F4" s="509"/>
      <c r="G4" s="509"/>
      <c r="H4" s="509"/>
      <c r="I4" s="509"/>
      <c r="J4" s="509"/>
      <c r="K4" s="509"/>
      <c r="L4" s="509"/>
      <c r="M4" s="509"/>
      <c r="N4" s="509"/>
      <c r="O4" s="509"/>
      <c r="P4" s="509"/>
      <c r="Q4" s="509"/>
      <c r="R4" s="509"/>
      <c r="S4" s="509"/>
      <c r="T4" s="509"/>
      <c r="U4" s="509"/>
      <c r="V4" s="509"/>
      <c r="W4" s="509"/>
      <c r="X4" s="509"/>
      <c r="Y4" s="509"/>
      <c r="Z4" s="509"/>
      <c r="AA4" s="510"/>
      <c r="AB4" s="509"/>
      <c r="AC4" s="509"/>
      <c r="AD4" s="509"/>
      <c r="AE4" s="509"/>
      <c r="AF4" s="509"/>
      <c r="AG4" s="509"/>
      <c r="AH4" s="509"/>
      <c r="AI4" s="509"/>
    </row>
    <row r="5" spans="1:41" ht="48.75" customHeight="1">
      <c r="A5" s="509"/>
      <c r="B5" s="509"/>
      <c r="C5" s="509"/>
      <c r="D5" s="414" t="s">
        <v>271</v>
      </c>
      <c r="E5" s="414" t="s">
        <v>272</v>
      </c>
      <c r="F5" s="414" t="s">
        <v>595</v>
      </c>
      <c r="G5" s="414" t="s">
        <v>686</v>
      </c>
      <c r="H5" s="509"/>
      <c r="I5" s="509"/>
      <c r="J5" s="509"/>
      <c r="K5" s="509"/>
      <c r="L5" s="509"/>
      <c r="M5" s="509"/>
      <c r="N5" s="414" t="s">
        <v>271</v>
      </c>
      <c r="O5" s="414" t="s">
        <v>272</v>
      </c>
      <c r="P5" s="414" t="s">
        <v>273</v>
      </c>
      <c r="Q5" s="414" t="s">
        <v>272</v>
      </c>
      <c r="R5" s="414" t="s">
        <v>274</v>
      </c>
      <c r="S5" s="509"/>
      <c r="T5" s="509"/>
      <c r="U5" s="509"/>
      <c r="V5" s="509"/>
      <c r="W5" s="509"/>
      <c r="X5" s="509"/>
      <c r="Y5" s="509"/>
      <c r="Z5" s="509"/>
      <c r="AA5" s="510"/>
      <c r="AB5" s="509"/>
      <c r="AC5" s="509"/>
      <c r="AD5" s="509"/>
      <c r="AE5" s="509"/>
      <c r="AF5" s="509"/>
      <c r="AG5" s="509"/>
      <c r="AH5" s="509"/>
      <c r="AI5" s="509"/>
    </row>
    <row r="6" spans="1:41" s="434" customFormat="1" ht="17.25" customHeight="1">
      <c r="A6" s="425">
        <v>1</v>
      </c>
      <c r="B6" s="426" t="s">
        <v>606</v>
      </c>
      <c r="C6" s="427">
        <v>26.885953300000001</v>
      </c>
      <c r="D6" s="425">
        <v>11</v>
      </c>
      <c r="E6" s="425">
        <v>0</v>
      </c>
      <c r="F6" s="425">
        <v>21</v>
      </c>
      <c r="G6" s="425">
        <v>1</v>
      </c>
      <c r="H6" s="425">
        <v>3</v>
      </c>
      <c r="I6" s="124">
        <v>3</v>
      </c>
      <c r="J6" s="152">
        <v>1</v>
      </c>
      <c r="K6" s="152">
        <v>0</v>
      </c>
      <c r="L6" s="152">
        <v>10</v>
      </c>
      <c r="M6" s="152">
        <v>31</v>
      </c>
      <c r="N6" s="152">
        <v>1</v>
      </c>
      <c r="O6" s="152">
        <v>0</v>
      </c>
      <c r="P6" s="152">
        <v>0</v>
      </c>
      <c r="Q6" s="152">
        <v>0</v>
      </c>
      <c r="R6" s="152">
        <v>0</v>
      </c>
      <c r="S6" s="152" t="s">
        <v>668</v>
      </c>
      <c r="T6" s="124">
        <v>4578</v>
      </c>
      <c r="U6" s="428">
        <v>170.27478806191334</v>
      </c>
      <c r="V6" s="124">
        <v>942</v>
      </c>
      <c r="W6" s="428">
        <v>35.036882995701696</v>
      </c>
      <c r="X6" s="124">
        <v>5520</v>
      </c>
      <c r="Y6" s="428">
        <v>205.31167105761506</v>
      </c>
      <c r="Z6" s="153" t="s">
        <v>831</v>
      </c>
      <c r="AA6" s="429">
        <f>O6+R6+U6+X6</f>
        <v>5690.2747880619136</v>
      </c>
      <c r="AB6" s="430" t="s">
        <v>832</v>
      </c>
      <c r="AC6" s="124" t="s">
        <v>833</v>
      </c>
      <c r="AD6" s="431" t="s">
        <v>834</v>
      </c>
      <c r="AE6" s="152">
        <v>81</v>
      </c>
      <c r="AF6" s="432">
        <v>0.84912204639063515</v>
      </c>
      <c r="AG6" s="432">
        <v>0.85952380952380958</v>
      </c>
      <c r="AH6" s="152">
        <v>200</v>
      </c>
      <c r="AI6" s="433">
        <v>0.9</v>
      </c>
      <c r="AK6" s="435"/>
      <c r="AL6" s="435"/>
      <c r="AM6" s="435"/>
      <c r="AN6" s="435"/>
      <c r="AO6" s="435"/>
    </row>
    <row r="7" spans="1:41" s="434" customFormat="1" ht="17.25" customHeight="1">
      <c r="A7" s="425">
        <v>2</v>
      </c>
      <c r="B7" s="426" t="s">
        <v>607</v>
      </c>
      <c r="C7" s="427">
        <v>6.4285518000000001</v>
      </c>
      <c r="D7" s="425">
        <v>3</v>
      </c>
      <c r="E7" s="425">
        <v>0</v>
      </c>
      <c r="F7" s="425">
        <v>6</v>
      </c>
      <c r="G7" s="425">
        <v>0</v>
      </c>
      <c r="H7" s="425">
        <v>1</v>
      </c>
      <c r="I7" s="124">
        <v>1</v>
      </c>
      <c r="J7" s="152">
        <v>0</v>
      </c>
      <c r="K7" s="152">
        <v>0</v>
      </c>
      <c r="L7" s="152">
        <v>3</v>
      </c>
      <c r="M7" s="152">
        <v>12</v>
      </c>
      <c r="N7" s="152">
        <v>0</v>
      </c>
      <c r="O7" s="152">
        <v>0</v>
      </c>
      <c r="P7" s="152">
        <v>0</v>
      </c>
      <c r="Q7" s="152">
        <v>0</v>
      </c>
      <c r="R7" s="152">
        <v>0</v>
      </c>
      <c r="S7" s="152" t="s">
        <v>668</v>
      </c>
      <c r="T7" s="124">
        <v>530</v>
      </c>
      <c r="U7" s="428">
        <v>82.444696175583431</v>
      </c>
      <c r="V7" s="124">
        <v>43</v>
      </c>
      <c r="W7" s="428">
        <v>6.688909312358656</v>
      </c>
      <c r="X7" s="124">
        <v>573</v>
      </c>
      <c r="Y7" s="428">
        <v>89.133605487942091</v>
      </c>
      <c r="Z7" s="153" t="s">
        <v>835</v>
      </c>
      <c r="AA7" s="429">
        <f t="shared" ref="AA7:AA28" si="0">O7+R7+U7+X7</f>
        <v>655.44469617558343</v>
      </c>
      <c r="AB7" s="430" t="s">
        <v>836</v>
      </c>
      <c r="AC7" s="124" t="s">
        <v>837</v>
      </c>
      <c r="AD7" s="431" t="s">
        <v>838</v>
      </c>
      <c r="AE7" s="152">
        <v>26</v>
      </c>
      <c r="AF7" s="432">
        <v>0.88956127080181546</v>
      </c>
      <c r="AG7" s="432">
        <v>0.81818181818181823</v>
      </c>
      <c r="AH7" s="152">
        <v>200</v>
      </c>
      <c r="AI7" s="433">
        <v>0.9</v>
      </c>
      <c r="AK7" s="435"/>
      <c r="AL7" s="435"/>
      <c r="AM7" s="435"/>
      <c r="AN7" s="435"/>
      <c r="AO7" s="435"/>
    </row>
    <row r="8" spans="1:41" s="434" customFormat="1" ht="17.25" customHeight="1">
      <c r="A8" s="425">
        <v>3</v>
      </c>
      <c r="B8" s="426" t="s">
        <v>608</v>
      </c>
      <c r="C8" s="427">
        <v>14.988749299999998</v>
      </c>
      <c r="D8" s="425">
        <v>6</v>
      </c>
      <c r="E8" s="425">
        <v>0</v>
      </c>
      <c r="F8" s="425">
        <v>12</v>
      </c>
      <c r="G8" s="425">
        <v>1</v>
      </c>
      <c r="H8" s="425">
        <v>1</v>
      </c>
      <c r="I8" s="124">
        <v>2</v>
      </c>
      <c r="J8" s="152">
        <v>1</v>
      </c>
      <c r="K8" s="152">
        <v>0</v>
      </c>
      <c r="L8" s="152">
        <v>7</v>
      </c>
      <c r="M8" s="152">
        <v>23</v>
      </c>
      <c r="N8" s="152">
        <v>0</v>
      </c>
      <c r="O8" s="152">
        <v>0</v>
      </c>
      <c r="P8" s="152">
        <v>0</v>
      </c>
      <c r="Q8" s="152">
        <v>0</v>
      </c>
      <c r="R8" s="152">
        <v>0</v>
      </c>
      <c r="S8" s="152" t="s">
        <v>668</v>
      </c>
      <c r="T8" s="124">
        <v>1797</v>
      </c>
      <c r="U8" s="428">
        <v>119.88992303714095</v>
      </c>
      <c r="V8" s="124">
        <v>850</v>
      </c>
      <c r="W8" s="428">
        <v>56.709201214006569</v>
      </c>
      <c r="X8" s="124">
        <v>2647</v>
      </c>
      <c r="Y8" s="428">
        <v>176.59912425114751</v>
      </c>
      <c r="Z8" s="153" t="s">
        <v>839</v>
      </c>
      <c r="AA8" s="429">
        <f t="shared" si="0"/>
        <v>2766.8899230371408</v>
      </c>
      <c r="AB8" s="430" t="s">
        <v>840</v>
      </c>
      <c r="AC8" s="124" t="s">
        <v>841</v>
      </c>
      <c r="AD8" s="431" t="s">
        <v>842</v>
      </c>
      <c r="AE8" s="152">
        <v>35</v>
      </c>
      <c r="AF8" s="432">
        <v>0.81396417087735418</v>
      </c>
      <c r="AG8" s="432">
        <v>0.80053908355795145</v>
      </c>
      <c r="AH8" s="152">
        <v>200</v>
      </c>
      <c r="AI8" s="433">
        <v>0.9</v>
      </c>
      <c r="AK8" s="435"/>
      <c r="AL8" s="435"/>
      <c r="AM8" s="435"/>
      <c r="AN8" s="435"/>
      <c r="AO8" s="435"/>
    </row>
    <row r="9" spans="1:41" s="434" customFormat="1" ht="17.25" customHeight="1">
      <c r="A9" s="425">
        <v>5</v>
      </c>
      <c r="B9" s="426" t="s">
        <v>609</v>
      </c>
      <c r="C9" s="427">
        <v>6.6658306999999999</v>
      </c>
      <c r="D9" s="425">
        <v>2</v>
      </c>
      <c r="E9" s="425">
        <v>0</v>
      </c>
      <c r="F9" s="425">
        <v>6</v>
      </c>
      <c r="G9" s="425">
        <v>0</v>
      </c>
      <c r="H9" s="425">
        <v>1</v>
      </c>
      <c r="I9" s="124">
        <v>0</v>
      </c>
      <c r="J9" s="152">
        <v>0</v>
      </c>
      <c r="K9" s="152">
        <v>1</v>
      </c>
      <c r="L9" s="152">
        <v>4</v>
      </c>
      <c r="M9" s="152">
        <v>3</v>
      </c>
      <c r="N9" s="152">
        <v>1</v>
      </c>
      <c r="O9" s="152">
        <v>0</v>
      </c>
      <c r="P9" s="152">
        <v>1</v>
      </c>
      <c r="Q9" s="152">
        <v>0</v>
      </c>
      <c r="R9" s="152">
        <v>0</v>
      </c>
      <c r="S9" s="152" t="s">
        <v>670</v>
      </c>
      <c r="T9" s="124">
        <v>1633</v>
      </c>
      <c r="U9" s="428">
        <v>244.98071935730383</v>
      </c>
      <c r="V9" s="124">
        <v>44</v>
      </c>
      <c r="W9" s="428">
        <v>6.6008277107907949</v>
      </c>
      <c r="X9" s="124">
        <v>1677</v>
      </c>
      <c r="Y9" s="428">
        <v>251.58154706809461</v>
      </c>
      <c r="Z9" s="153" t="s">
        <v>843</v>
      </c>
      <c r="AA9" s="429">
        <f t="shared" si="0"/>
        <v>1921.9807193573038</v>
      </c>
      <c r="AB9" s="430" t="s">
        <v>844</v>
      </c>
      <c r="AC9" s="124" t="s">
        <v>845</v>
      </c>
      <c r="AD9" s="431" t="s">
        <v>846</v>
      </c>
      <c r="AE9" s="152">
        <v>39</v>
      </c>
      <c r="AF9" s="432">
        <v>0.8633484162895928</v>
      </c>
      <c r="AG9" s="432">
        <v>0.92307692307692313</v>
      </c>
      <c r="AH9" s="152">
        <v>200</v>
      </c>
      <c r="AI9" s="433">
        <v>0.9</v>
      </c>
      <c r="AK9" s="435"/>
      <c r="AL9" s="435"/>
      <c r="AM9" s="435"/>
      <c r="AN9" s="435"/>
      <c r="AO9" s="435"/>
    </row>
    <row r="10" spans="1:41" s="434" customFormat="1" ht="17.25" customHeight="1">
      <c r="A10" s="425">
        <v>4</v>
      </c>
      <c r="B10" s="426" t="s">
        <v>610</v>
      </c>
      <c r="C10" s="427">
        <v>6.4785962000000001</v>
      </c>
      <c r="D10" s="425">
        <v>2</v>
      </c>
      <c r="E10" s="425">
        <v>0</v>
      </c>
      <c r="F10" s="425">
        <v>6</v>
      </c>
      <c r="G10" s="425">
        <v>0</v>
      </c>
      <c r="H10" s="425">
        <v>1</v>
      </c>
      <c r="I10" s="124">
        <v>0</v>
      </c>
      <c r="J10" s="152">
        <v>0</v>
      </c>
      <c r="K10" s="152">
        <v>1</v>
      </c>
      <c r="L10" s="152">
        <v>3</v>
      </c>
      <c r="M10" s="152">
        <v>8</v>
      </c>
      <c r="N10" s="152">
        <v>0</v>
      </c>
      <c r="O10" s="152">
        <v>0</v>
      </c>
      <c r="P10" s="152">
        <v>0</v>
      </c>
      <c r="Q10" s="152">
        <v>0</v>
      </c>
      <c r="R10" s="152">
        <v>0</v>
      </c>
      <c r="S10" s="152" t="s">
        <v>668</v>
      </c>
      <c r="T10" s="124">
        <v>527</v>
      </c>
      <c r="U10" s="428">
        <v>81.344782686101041</v>
      </c>
      <c r="V10" s="124">
        <v>18</v>
      </c>
      <c r="W10" s="428">
        <v>2.7783796742880811</v>
      </c>
      <c r="X10" s="124">
        <v>545</v>
      </c>
      <c r="Y10" s="428">
        <v>84.123162360389117</v>
      </c>
      <c r="Z10" s="153" t="s">
        <v>687</v>
      </c>
      <c r="AA10" s="429">
        <f t="shared" si="0"/>
        <v>626.3447826861011</v>
      </c>
      <c r="AB10" s="430" t="s">
        <v>847</v>
      </c>
      <c r="AC10" s="124" t="s">
        <v>848</v>
      </c>
      <c r="AD10" s="431" t="s">
        <v>849</v>
      </c>
      <c r="AE10" s="152">
        <v>22</v>
      </c>
      <c r="AF10" s="432">
        <v>0.72393364928909953</v>
      </c>
      <c r="AG10" s="432">
        <v>0.94117647058823528</v>
      </c>
      <c r="AH10" s="152">
        <v>200</v>
      </c>
      <c r="AI10" s="433">
        <v>0.9</v>
      </c>
      <c r="AK10" s="435"/>
      <c r="AL10" s="435"/>
      <c r="AM10" s="435"/>
      <c r="AN10" s="435"/>
      <c r="AO10" s="435"/>
    </row>
    <row r="11" spans="1:41" s="434" customFormat="1" ht="17.25" customHeight="1">
      <c r="A11" s="425">
        <v>6</v>
      </c>
      <c r="B11" s="426" t="s">
        <v>611</v>
      </c>
      <c r="C11" s="427">
        <v>11.235630649999999</v>
      </c>
      <c r="D11" s="425">
        <v>4</v>
      </c>
      <c r="E11" s="425">
        <v>0</v>
      </c>
      <c r="F11" s="425">
        <v>9</v>
      </c>
      <c r="G11" s="425">
        <v>0</v>
      </c>
      <c r="H11" s="425">
        <v>1</v>
      </c>
      <c r="I11" s="124">
        <v>2</v>
      </c>
      <c r="J11" s="152">
        <v>0</v>
      </c>
      <c r="K11" s="152">
        <v>0</v>
      </c>
      <c r="L11" s="152">
        <v>3</v>
      </c>
      <c r="M11" s="152">
        <v>6</v>
      </c>
      <c r="N11" s="152">
        <v>0</v>
      </c>
      <c r="O11" s="152">
        <v>0</v>
      </c>
      <c r="P11" s="152">
        <v>0</v>
      </c>
      <c r="Q11" s="152">
        <v>0</v>
      </c>
      <c r="R11" s="152">
        <v>0</v>
      </c>
      <c r="S11" s="152" t="s">
        <v>668</v>
      </c>
      <c r="T11" s="124">
        <v>1353</v>
      </c>
      <c r="U11" s="428">
        <v>120.42047679806919</v>
      </c>
      <c r="V11" s="124">
        <v>82</v>
      </c>
      <c r="W11" s="428">
        <v>7.2982107150344966</v>
      </c>
      <c r="X11" s="124">
        <v>1435</v>
      </c>
      <c r="Y11" s="428">
        <v>127.71868751310369</v>
      </c>
      <c r="Z11" s="153" t="s">
        <v>850</v>
      </c>
      <c r="AA11" s="429">
        <f t="shared" si="0"/>
        <v>1555.4204767980691</v>
      </c>
      <c r="AB11" s="430" t="s">
        <v>851</v>
      </c>
      <c r="AC11" s="124" t="s">
        <v>852</v>
      </c>
      <c r="AD11" s="431" t="s">
        <v>853</v>
      </c>
      <c r="AE11" s="152">
        <v>92</v>
      </c>
      <c r="AF11" s="432">
        <v>0.66530849825378346</v>
      </c>
      <c r="AG11" s="432">
        <v>0.42857142857142855</v>
      </c>
      <c r="AH11" s="152">
        <v>200</v>
      </c>
      <c r="AI11" s="433">
        <v>0.9</v>
      </c>
      <c r="AK11" s="435"/>
      <c r="AL11" s="435"/>
      <c r="AM11" s="435"/>
      <c r="AN11" s="435"/>
      <c r="AO11" s="435"/>
    </row>
    <row r="12" spans="1:41" s="434" customFormat="1" ht="17.25" customHeight="1">
      <c r="A12" s="425">
        <v>7</v>
      </c>
      <c r="B12" s="426" t="s">
        <v>669</v>
      </c>
      <c r="C12" s="427">
        <v>10.66767065</v>
      </c>
      <c r="D12" s="425">
        <v>4</v>
      </c>
      <c r="E12" s="425">
        <v>0</v>
      </c>
      <c r="F12" s="425">
        <v>10</v>
      </c>
      <c r="G12" s="425">
        <v>0</v>
      </c>
      <c r="H12" s="425">
        <v>1</v>
      </c>
      <c r="I12" s="124">
        <v>1</v>
      </c>
      <c r="J12" s="152">
        <v>1</v>
      </c>
      <c r="K12" s="152">
        <v>0</v>
      </c>
      <c r="L12" s="152">
        <v>3</v>
      </c>
      <c r="M12" s="152">
        <v>4</v>
      </c>
      <c r="N12" s="152">
        <v>0</v>
      </c>
      <c r="O12" s="152">
        <v>0</v>
      </c>
      <c r="P12" s="152">
        <v>0</v>
      </c>
      <c r="Q12" s="152">
        <v>0</v>
      </c>
      <c r="R12" s="152">
        <v>0</v>
      </c>
      <c r="S12" s="152" t="s">
        <v>668</v>
      </c>
      <c r="T12" s="124">
        <v>1118</v>
      </c>
      <c r="U12" s="428">
        <v>104.80263561567679</v>
      </c>
      <c r="V12" s="124">
        <v>65</v>
      </c>
      <c r="W12" s="428">
        <v>6.0931764892835343</v>
      </c>
      <c r="X12" s="124">
        <v>1183</v>
      </c>
      <c r="Y12" s="428">
        <v>110.89581210496033</v>
      </c>
      <c r="Z12" s="153" t="s">
        <v>854</v>
      </c>
      <c r="AA12" s="429">
        <f t="shared" si="0"/>
        <v>1287.8026356156768</v>
      </c>
      <c r="AB12" s="430" t="s">
        <v>855</v>
      </c>
      <c r="AC12" s="124" t="s">
        <v>856</v>
      </c>
      <c r="AD12" s="431" t="s">
        <v>857</v>
      </c>
      <c r="AE12" s="152">
        <v>21</v>
      </c>
      <c r="AF12" s="432">
        <v>0.82049649904519417</v>
      </c>
      <c r="AG12" s="432">
        <v>0.69696969696969702</v>
      </c>
      <c r="AH12" s="152">
        <v>200</v>
      </c>
      <c r="AI12" s="433">
        <v>0.9</v>
      </c>
      <c r="AK12" s="435"/>
      <c r="AL12" s="435"/>
      <c r="AM12" s="435"/>
      <c r="AN12" s="435"/>
      <c r="AO12" s="435"/>
    </row>
    <row r="13" spans="1:41" s="434" customFormat="1" ht="17.25" customHeight="1">
      <c r="A13" s="425">
        <v>8</v>
      </c>
      <c r="B13" s="426" t="s">
        <v>613</v>
      </c>
      <c r="C13" s="427">
        <v>17.490349999999999</v>
      </c>
      <c r="D13" s="425">
        <v>10</v>
      </c>
      <c r="E13" s="425">
        <v>0</v>
      </c>
      <c r="F13" s="425">
        <v>16</v>
      </c>
      <c r="G13" s="425">
        <v>0</v>
      </c>
      <c r="H13" s="425">
        <v>1</v>
      </c>
      <c r="I13" s="124">
        <v>2</v>
      </c>
      <c r="J13" s="152">
        <v>0</v>
      </c>
      <c r="K13" s="152">
        <v>0</v>
      </c>
      <c r="L13" s="152">
        <v>6</v>
      </c>
      <c r="M13" s="152">
        <v>17</v>
      </c>
      <c r="N13" s="152">
        <v>0</v>
      </c>
      <c r="O13" s="152">
        <v>0</v>
      </c>
      <c r="P13" s="152">
        <v>0</v>
      </c>
      <c r="Q13" s="152">
        <v>0</v>
      </c>
      <c r="R13" s="152">
        <v>0</v>
      </c>
      <c r="S13" s="152" t="s">
        <v>668</v>
      </c>
      <c r="T13" s="124">
        <v>1289</v>
      </c>
      <c r="U13" s="428">
        <v>73.697781919744315</v>
      </c>
      <c r="V13" s="124">
        <v>338</v>
      </c>
      <c r="W13" s="428">
        <v>19.32494203946748</v>
      </c>
      <c r="X13" s="124">
        <v>1627</v>
      </c>
      <c r="Y13" s="428">
        <v>93.022723959211802</v>
      </c>
      <c r="Z13" s="153" t="s">
        <v>858</v>
      </c>
      <c r="AA13" s="429">
        <f t="shared" si="0"/>
        <v>1700.6977819197443</v>
      </c>
      <c r="AB13" s="430" t="s">
        <v>859</v>
      </c>
      <c r="AC13" s="124" t="s">
        <v>860</v>
      </c>
      <c r="AD13" s="431" t="s">
        <v>861</v>
      </c>
      <c r="AE13" s="152">
        <v>45</v>
      </c>
      <c r="AF13" s="432">
        <v>0.85058027079303677</v>
      </c>
      <c r="AG13" s="432">
        <v>0.660377358490566</v>
      </c>
      <c r="AH13" s="152">
        <v>200</v>
      </c>
      <c r="AI13" s="433">
        <v>0.9</v>
      </c>
      <c r="AK13" s="435"/>
      <c r="AL13" s="435"/>
      <c r="AM13" s="435"/>
      <c r="AN13" s="435"/>
      <c r="AO13" s="435"/>
    </row>
    <row r="14" spans="1:41" s="434" customFormat="1" ht="17.25" customHeight="1">
      <c r="A14" s="425">
        <v>9</v>
      </c>
      <c r="B14" s="426" t="s">
        <v>614</v>
      </c>
      <c r="C14" s="427">
        <v>17.127184799999998</v>
      </c>
      <c r="D14" s="425">
        <v>10</v>
      </c>
      <c r="E14" s="425">
        <v>0</v>
      </c>
      <c r="F14" s="425">
        <v>16</v>
      </c>
      <c r="G14" s="425">
        <v>0</v>
      </c>
      <c r="H14" s="425">
        <v>1</v>
      </c>
      <c r="I14" s="124">
        <v>2</v>
      </c>
      <c r="J14" s="152">
        <v>1</v>
      </c>
      <c r="K14" s="152">
        <v>1</v>
      </c>
      <c r="L14" s="152">
        <v>7</v>
      </c>
      <c r="M14" s="152">
        <v>18</v>
      </c>
      <c r="N14" s="152">
        <v>0</v>
      </c>
      <c r="O14" s="152">
        <v>0</v>
      </c>
      <c r="P14" s="152">
        <v>0</v>
      </c>
      <c r="Q14" s="152">
        <v>0</v>
      </c>
      <c r="R14" s="152">
        <v>0</v>
      </c>
      <c r="S14" s="152" t="s">
        <v>668</v>
      </c>
      <c r="T14" s="124">
        <v>1517</v>
      </c>
      <c r="U14" s="428">
        <v>88.572641547021789</v>
      </c>
      <c r="V14" s="124">
        <v>510</v>
      </c>
      <c r="W14" s="428">
        <v>29.777222932749581</v>
      </c>
      <c r="X14" s="124">
        <v>2027</v>
      </c>
      <c r="Y14" s="428">
        <v>118.34986447977137</v>
      </c>
      <c r="Z14" s="153" t="s">
        <v>862</v>
      </c>
      <c r="AA14" s="429">
        <f t="shared" si="0"/>
        <v>2115.5726415470217</v>
      </c>
      <c r="AB14" s="430" t="s">
        <v>863</v>
      </c>
      <c r="AC14" s="124" t="s">
        <v>864</v>
      </c>
      <c r="AD14" s="431" t="s">
        <v>865</v>
      </c>
      <c r="AE14" s="152">
        <v>32</v>
      </c>
      <c r="AF14" s="432">
        <v>0.80020920502092052</v>
      </c>
      <c r="AG14" s="432">
        <v>0.68329718004338391</v>
      </c>
      <c r="AH14" s="152">
        <v>200</v>
      </c>
      <c r="AI14" s="433">
        <v>0.9</v>
      </c>
      <c r="AK14" s="435"/>
      <c r="AL14" s="435"/>
      <c r="AM14" s="435"/>
      <c r="AN14" s="435"/>
      <c r="AO14" s="435"/>
    </row>
    <row r="15" spans="1:41" s="434" customFormat="1" ht="17.25" customHeight="1">
      <c r="A15" s="425">
        <v>10</v>
      </c>
      <c r="B15" s="426" t="s">
        <v>615</v>
      </c>
      <c r="C15" s="427">
        <v>23.679206699999998</v>
      </c>
      <c r="D15" s="425">
        <v>12</v>
      </c>
      <c r="E15" s="425">
        <v>0</v>
      </c>
      <c r="F15" s="425">
        <v>24</v>
      </c>
      <c r="G15" s="425">
        <v>1</v>
      </c>
      <c r="H15" s="425">
        <v>2</v>
      </c>
      <c r="I15" s="124">
        <v>2</v>
      </c>
      <c r="J15" s="152">
        <v>1</v>
      </c>
      <c r="K15" s="152">
        <v>0</v>
      </c>
      <c r="L15" s="152">
        <v>8</v>
      </c>
      <c r="M15" s="152">
        <v>18</v>
      </c>
      <c r="N15" s="152">
        <v>0</v>
      </c>
      <c r="O15" s="152">
        <v>0</v>
      </c>
      <c r="P15" s="152">
        <v>0</v>
      </c>
      <c r="Q15" s="152">
        <v>0</v>
      </c>
      <c r="R15" s="152">
        <v>0</v>
      </c>
      <c r="S15" s="152" t="s">
        <v>668</v>
      </c>
      <c r="T15" s="124">
        <v>2738</v>
      </c>
      <c r="U15" s="428">
        <v>115.62887366492731</v>
      </c>
      <c r="V15" s="124">
        <v>1973</v>
      </c>
      <c r="W15" s="428">
        <v>83.322048115741993</v>
      </c>
      <c r="X15" s="124">
        <v>4711</v>
      </c>
      <c r="Y15" s="428">
        <v>198.95092178066929</v>
      </c>
      <c r="Z15" s="153" t="s">
        <v>866</v>
      </c>
      <c r="AA15" s="429">
        <f t="shared" si="0"/>
        <v>4826.6288736649276</v>
      </c>
      <c r="AB15" s="430" t="s">
        <v>867</v>
      </c>
      <c r="AC15" s="124" t="s">
        <v>868</v>
      </c>
      <c r="AD15" s="431" t="s">
        <v>869</v>
      </c>
      <c r="AE15" s="152">
        <v>66</v>
      </c>
      <c r="AF15" s="432">
        <v>0.76878473061125874</v>
      </c>
      <c r="AG15" s="432">
        <v>0.70751692198076233</v>
      </c>
      <c r="AH15" s="152">
        <v>200</v>
      </c>
      <c r="AI15" s="433">
        <v>0.9</v>
      </c>
      <c r="AK15" s="435"/>
      <c r="AL15" s="435"/>
      <c r="AM15" s="435"/>
      <c r="AN15" s="435"/>
      <c r="AO15" s="435"/>
    </row>
    <row r="16" spans="1:41" s="434" customFormat="1" ht="17.25" customHeight="1">
      <c r="A16" s="425">
        <v>11</v>
      </c>
      <c r="B16" s="426" t="s">
        <v>616</v>
      </c>
      <c r="C16" s="427">
        <v>8.7995166000000005</v>
      </c>
      <c r="D16" s="425">
        <v>4</v>
      </c>
      <c r="E16" s="425">
        <v>0</v>
      </c>
      <c r="F16" s="425">
        <v>10</v>
      </c>
      <c r="G16" s="425">
        <v>0</v>
      </c>
      <c r="H16" s="425">
        <v>1</v>
      </c>
      <c r="I16" s="124">
        <v>2</v>
      </c>
      <c r="J16" s="152">
        <v>0</v>
      </c>
      <c r="K16" s="152">
        <v>1</v>
      </c>
      <c r="L16" s="152">
        <v>4</v>
      </c>
      <c r="M16" s="152">
        <v>8</v>
      </c>
      <c r="N16" s="152">
        <v>0</v>
      </c>
      <c r="O16" s="152">
        <v>0</v>
      </c>
      <c r="P16" s="152">
        <v>0</v>
      </c>
      <c r="Q16" s="152">
        <v>0</v>
      </c>
      <c r="R16" s="152">
        <v>0</v>
      </c>
      <c r="S16" s="152" t="s">
        <v>668</v>
      </c>
      <c r="T16" s="124">
        <v>672</v>
      </c>
      <c r="U16" s="428">
        <v>76.367831387465074</v>
      </c>
      <c r="V16" s="124">
        <v>0</v>
      </c>
      <c r="W16" s="428">
        <v>0</v>
      </c>
      <c r="X16" s="124">
        <v>672</v>
      </c>
      <c r="Y16" s="428">
        <v>76.367831387465074</v>
      </c>
      <c r="Z16" s="153" t="s">
        <v>870</v>
      </c>
      <c r="AA16" s="429">
        <f t="shared" si="0"/>
        <v>748.36783138746512</v>
      </c>
      <c r="AB16" s="430" t="s">
        <v>871</v>
      </c>
      <c r="AC16" s="124" t="s">
        <v>872</v>
      </c>
      <c r="AD16" s="431" t="s">
        <v>873</v>
      </c>
      <c r="AE16" s="152">
        <v>21</v>
      </c>
      <c r="AF16" s="432">
        <v>0.73402061855670098</v>
      </c>
      <c r="AG16" s="432">
        <v>0</v>
      </c>
      <c r="AH16" s="152">
        <v>200</v>
      </c>
      <c r="AI16" s="433">
        <v>0.9</v>
      </c>
      <c r="AK16" s="435"/>
      <c r="AL16" s="435"/>
      <c r="AM16" s="435"/>
      <c r="AN16" s="435"/>
      <c r="AO16" s="435"/>
    </row>
    <row r="17" spans="1:41" s="434" customFormat="1" ht="17.25" customHeight="1">
      <c r="A17" s="425">
        <v>12</v>
      </c>
      <c r="B17" s="426" t="s">
        <v>617</v>
      </c>
      <c r="C17" s="427">
        <v>37.767934799999999</v>
      </c>
      <c r="D17" s="425">
        <v>16</v>
      </c>
      <c r="E17" s="425">
        <v>0</v>
      </c>
      <c r="F17" s="425">
        <v>31</v>
      </c>
      <c r="G17" s="425">
        <v>7</v>
      </c>
      <c r="H17" s="425">
        <v>3</v>
      </c>
      <c r="I17" s="124">
        <v>2</v>
      </c>
      <c r="J17" s="152">
        <v>1</v>
      </c>
      <c r="K17" s="152">
        <v>0</v>
      </c>
      <c r="L17" s="152">
        <v>12</v>
      </c>
      <c r="M17" s="152">
        <v>23</v>
      </c>
      <c r="N17" s="152">
        <v>0</v>
      </c>
      <c r="O17" s="152">
        <v>0</v>
      </c>
      <c r="P17" s="152">
        <v>0</v>
      </c>
      <c r="Q17" s="152">
        <v>0</v>
      </c>
      <c r="R17" s="152">
        <v>0</v>
      </c>
      <c r="S17" s="152" t="s">
        <v>668</v>
      </c>
      <c r="T17" s="124">
        <v>5923</v>
      </c>
      <c r="U17" s="428">
        <v>156.8261550801025</v>
      </c>
      <c r="V17" s="124">
        <v>5522</v>
      </c>
      <c r="W17" s="428">
        <v>146.20868282159819</v>
      </c>
      <c r="X17" s="124">
        <v>11445</v>
      </c>
      <c r="Y17" s="428">
        <v>303.03483790170071</v>
      </c>
      <c r="Z17" s="153" t="s">
        <v>874</v>
      </c>
      <c r="AA17" s="429">
        <f t="shared" si="0"/>
        <v>11601.826155080102</v>
      </c>
      <c r="AB17" s="430" t="s">
        <v>875</v>
      </c>
      <c r="AC17" s="124" t="s">
        <v>876</v>
      </c>
      <c r="AD17" s="436" t="s">
        <v>877</v>
      </c>
      <c r="AE17" s="152">
        <v>172</v>
      </c>
      <c r="AF17" s="432">
        <v>0.86988802336903603</v>
      </c>
      <c r="AG17" s="432">
        <v>0.85341395074472792</v>
      </c>
      <c r="AH17" s="152">
        <v>200</v>
      </c>
      <c r="AI17" s="433">
        <v>0.9</v>
      </c>
      <c r="AK17" s="435"/>
      <c r="AL17" s="435"/>
      <c r="AM17" s="435"/>
      <c r="AN17" s="435"/>
      <c r="AO17" s="435"/>
    </row>
    <row r="18" spans="1:41" s="434" customFormat="1" ht="17.25" customHeight="1">
      <c r="A18" s="425">
        <v>16</v>
      </c>
      <c r="B18" s="426" t="s">
        <v>618</v>
      </c>
      <c r="C18" s="427">
        <v>8.3092524000000001</v>
      </c>
      <c r="D18" s="425">
        <v>3</v>
      </c>
      <c r="E18" s="425">
        <v>0</v>
      </c>
      <c r="F18" s="425">
        <v>8</v>
      </c>
      <c r="G18" s="425">
        <v>0</v>
      </c>
      <c r="H18" s="425">
        <v>1</v>
      </c>
      <c r="I18" s="124">
        <v>1</v>
      </c>
      <c r="J18" s="152">
        <v>0</v>
      </c>
      <c r="K18" s="152">
        <v>0</v>
      </c>
      <c r="L18" s="152">
        <v>3</v>
      </c>
      <c r="M18" s="152">
        <v>8</v>
      </c>
      <c r="N18" s="152">
        <v>0</v>
      </c>
      <c r="O18" s="152">
        <v>0</v>
      </c>
      <c r="P18" s="152">
        <v>0</v>
      </c>
      <c r="Q18" s="152">
        <v>0</v>
      </c>
      <c r="R18" s="152">
        <v>0</v>
      </c>
      <c r="S18" s="152" t="s">
        <v>668</v>
      </c>
      <c r="T18" s="124">
        <v>740</v>
      </c>
      <c r="U18" s="428">
        <v>89.057350093252666</v>
      </c>
      <c r="V18" s="124">
        <v>36</v>
      </c>
      <c r="W18" s="428">
        <v>4.332519734266346</v>
      </c>
      <c r="X18" s="124">
        <v>776</v>
      </c>
      <c r="Y18" s="428">
        <v>93.389869827519021</v>
      </c>
      <c r="Z18" s="153" t="s">
        <v>878</v>
      </c>
      <c r="AA18" s="429">
        <f t="shared" si="0"/>
        <v>865.05735009325269</v>
      </c>
      <c r="AB18" s="430" t="s">
        <v>879</v>
      </c>
      <c r="AC18" s="124" t="s">
        <v>880</v>
      </c>
      <c r="AD18" s="436" t="s">
        <v>881</v>
      </c>
      <c r="AE18" s="152">
        <v>46</v>
      </c>
      <c r="AF18" s="432">
        <v>0.84344766930518911</v>
      </c>
      <c r="AG18" s="432">
        <v>0.6</v>
      </c>
      <c r="AH18" s="152">
        <v>200</v>
      </c>
      <c r="AI18" s="433">
        <v>0.9</v>
      </c>
      <c r="AK18" s="435"/>
      <c r="AL18" s="435"/>
      <c r="AM18" s="435"/>
      <c r="AN18" s="435"/>
      <c r="AO18" s="435"/>
    </row>
    <row r="19" spans="1:41" s="434" customFormat="1" ht="17.25" customHeight="1">
      <c r="A19" s="425">
        <v>13</v>
      </c>
      <c r="B19" s="426" t="s">
        <v>620</v>
      </c>
      <c r="C19" s="427">
        <v>10.7488069</v>
      </c>
      <c r="D19" s="425">
        <v>5</v>
      </c>
      <c r="E19" s="425">
        <v>0</v>
      </c>
      <c r="F19" s="425">
        <v>10</v>
      </c>
      <c r="G19" s="425">
        <v>0</v>
      </c>
      <c r="H19" s="425">
        <v>1</v>
      </c>
      <c r="I19" s="124">
        <v>2</v>
      </c>
      <c r="J19" s="152">
        <v>0</v>
      </c>
      <c r="K19" s="152">
        <v>1</v>
      </c>
      <c r="L19" s="152">
        <v>4</v>
      </c>
      <c r="M19" s="152">
        <v>5</v>
      </c>
      <c r="N19" s="152">
        <v>0</v>
      </c>
      <c r="O19" s="152">
        <v>0</v>
      </c>
      <c r="P19" s="152">
        <v>0</v>
      </c>
      <c r="Q19" s="152">
        <v>0</v>
      </c>
      <c r="R19" s="152">
        <v>0</v>
      </c>
      <c r="S19" s="152" t="s">
        <v>668</v>
      </c>
      <c r="T19" s="124">
        <v>1083</v>
      </c>
      <c r="U19" s="428">
        <v>100.75536848652477</v>
      </c>
      <c r="V19" s="124">
        <v>44</v>
      </c>
      <c r="W19" s="428">
        <v>4.093477574706454</v>
      </c>
      <c r="X19" s="124">
        <v>1127</v>
      </c>
      <c r="Y19" s="428">
        <v>104.84884606123123</v>
      </c>
      <c r="Z19" s="153" t="s">
        <v>882</v>
      </c>
      <c r="AA19" s="429">
        <f t="shared" si="0"/>
        <v>1227.7553684865247</v>
      </c>
      <c r="AB19" s="430" t="s">
        <v>883</v>
      </c>
      <c r="AC19" s="124" t="s">
        <v>884</v>
      </c>
      <c r="AD19" s="436" t="s">
        <v>885</v>
      </c>
      <c r="AE19" s="152">
        <v>39</v>
      </c>
      <c r="AF19" s="432">
        <v>0.79445727482678985</v>
      </c>
      <c r="AG19" s="432">
        <v>0.75510204081632648</v>
      </c>
      <c r="AH19" s="152">
        <v>200</v>
      </c>
      <c r="AI19" s="433">
        <v>0.9</v>
      </c>
      <c r="AK19" s="435"/>
      <c r="AL19" s="435"/>
      <c r="AM19" s="435"/>
      <c r="AN19" s="435"/>
      <c r="AO19" s="435"/>
    </row>
    <row r="20" spans="1:41" s="434" customFormat="1" ht="17.25" customHeight="1">
      <c r="A20" s="425">
        <v>14</v>
      </c>
      <c r="B20" s="426" t="s">
        <v>619</v>
      </c>
      <c r="C20" s="427">
        <v>10.7367384</v>
      </c>
      <c r="D20" s="425">
        <v>3</v>
      </c>
      <c r="E20" s="425">
        <v>0</v>
      </c>
      <c r="F20" s="425">
        <v>9</v>
      </c>
      <c r="G20" s="425">
        <v>0</v>
      </c>
      <c r="H20" s="425">
        <v>1</v>
      </c>
      <c r="I20" s="124">
        <v>3</v>
      </c>
      <c r="J20" s="152">
        <v>0</v>
      </c>
      <c r="K20" s="152">
        <v>0</v>
      </c>
      <c r="L20" s="152">
        <v>5</v>
      </c>
      <c r="M20" s="152">
        <v>4</v>
      </c>
      <c r="N20" s="152">
        <v>0</v>
      </c>
      <c r="O20" s="152">
        <v>0</v>
      </c>
      <c r="P20" s="152">
        <v>0</v>
      </c>
      <c r="Q20" s="152">
        <v>0</v>
      </c>
      <c r="R20" s="152">
        <v>0</v>
      </c>
      <c r="S20" s="152" t="s">
        <v>668</v>
      </c>
      <c r="T20" s="124">
        <v>1188</v>
      </c>
      <c r="U20" s="428">
        <v>110.64812755426732</v>
      </c>
      <c r="V20" s="124">
        <v>545</v>
      </c>
      <c r="W20" s="428">
        <v>50.760294206292663</v>
      </c>
      <c r="X20" s="124">
        <v>1733</v>
      </c>
      <c r="Y20" s="428">
        <v>161.40842176055997</v>
      </c>
      <c r="Z20" s="153" t="s">
        <v>886</v>
      </c>
      <c r="AA20" s="429">
        <f t="shared" si="0"/>
        <v>1843.6481275542674</v>
      </c>
      <c r="AB20" s="430" t="s">
        <v>887</v>
      </c>
      <c r="AC20" s="124" t="s">
        <v>888</v>
      </c>
      <c r="AD20" s="436" t="s">
        <v>889</v>
      </c>
      <c r="AE20" s="152">
        <v>46</v>
      </c>
      <c r="AF20" s="432">
        <v>0.73604465709728872</v>
      </c>
      <c r="AG20" s="432">
        <v>0.78129298486932597</v>
      </c>
      <c r="AH20" s="152">
        <v>200</v>
      </c>
      <c r="AI20" s="433">
        <v>0.9</v>
      </c>
      <c r="AK20" s="435"/>
      <c r="AL20" s="435"/>
      <c r="AM20" s="435"/>
      <c r="AN20" s="435"/>
      <c r="AO20" s="435"/>
    </row>
    <row r="21" spans="1:41" s="434" customFormat="1" ht="17.25" customHeight="1">
      <c r="A21" s="425">
        <v>15</v>
      </c>
      <c r="B21" s="426" t="s">
        <v>621</v>
      </c>
      <c r="C21" s="427">
        <v>9.7357217000000009</v>
      </c>
      <c r="D21" s="425">
        <v>4</v>
      </c>
      <c r="E21" s="425">
        <v>0</v>
      </c>
      <c r="F21" s="425">
        <v>9</v>
      </c>
      <c r="G21" s="425">
        <v>0</v>
      </c>
      <c r="H21" s="425">
        <v>1</v>
      </c>
      <c r="I21" s="124">
        <v>2</v>
      </c>
      <c r="J21" s="152">
        <v>0</v>
      </c>
      <c r="K21" s="152">
        <v>0</v>
      </c>
      <c r="L21" s="152">
        <v>5</v>
      </c>
      <c r="M21" s="152">
        <v>5</v>
      </c>
      <c r="N21" s="152">
        <v>0</v>
      </c>
      <c r="O21" s="152">
        <v>0</v>
      </c>
      <c r="P21" s="152">
        <v>0</v>
      </c>
      <c r="Q21" s="152">
        <v>0</v>
      </c>
      <c r="R21" s="152">
        <v>0</v>
      </c>
      <c r="S21" s="152" t="s">
        <v>668</v>
      </c>
      <c r="T21" s="124">
        <v>1217</v>
      </c>
      <c r="U21" s="428">
        <v>125.00357318143142</v>
      </c>
      <c r="V21" s="124">
        <v>41</v>
      </c>
      <c r="W21" s="428">
        <v>4.2112953988814201</v>
      </c>
      <c r="X21" s="124">
        <v>1258</v>
      </c>
      <c r="Y21" s="428">
        <v>129.21486858031284</v>
      </c>
      <c r="Z21" s="153" t="s">
        <v>854</v>
      </c>
      <c r="AA21" s="429">
        <f t="shared" si="0"/>
        <v>1383.0035731814314</v>
      </c>
      <c r="AB21" s="430" t="s">
        <v>890</v>
      </c>
      <c r="AC21" s="124" t="s">
        <v>891</v>
      </c>
      <c r="AD21" s="436" t="s">
        <v>892</v>
      </c>
      <c r="AE21" s="152">
        <v>31</v>
      </c>
      <c r="AF21" s="432">
        <v>0.85723390694710011</v>
      </c>
      <c r="AG21" s="432">
        <v>0.75</v>
      </c>
      <c r="AH21" s="152">
        <v>200</v>
      </c>
      <c r="AI21" s="433">
        <v>0.9</v>
      </c>
      <c r="AK21" s="435"/>
      <c r="AL21" s="435"/>
      <c r="AM21" s="435"/>
      <c r="AN21" s="435"/>
      <c r="AO21" s="435"/>
    </row>
    <row r="22" spans="1:41" s="434" customFormat="1" ht="17.25" customHeight="1">
      <c r="A22" s="425">
        <v>17</v>
      </c>
      <c r="B22" s="426" t="s">
        <v>622</v>
      </c>
      <c r="C22" s="427">
        <v>6.6097196999999994</v>
      </c>
      <c r="D22" s="425">
        <v>5</v>
      </c>
      <c r="E22" s="425">
        <v>0</v>
      </c>
      <c r="F22" s="425">
        <v>7</v>
      </c>
      <c r="G22" s="425">
        <v>2</v>
      </c>
      <c r="H22" s="425">
        <v>1</v>
      </c>
      <c r="I22" s="124">
        <v>0</v>
      </c>
      <c r="J22" s="152">
        <v>0</v>
      </c>
      <c r="K22" s="152">
        <v>0</v>
      </c>
      <c r="L22" s="152">
        <v>3</v>
      </c>
      <c r="M22" s="152">
        <v>3</v>
      </c>
      <c r="N22" s="152">
        <v>0</v>
      </c>
      <c r="O22" s="152">
        <v>0</v>
      </c>
      <c r="P22" s="152">
        <v>0</v>
      </c>
      <c r="Q22" s="152">
        <v>0</v>
      </c>
      <c r="R22" s="152">
        <v>0</v>
      </c>
      <c r="S22" s="152" t="s">
        <v>668</v>
      </c>
      <c r="T22" s="124">
        <v>524</v>
      </c>
      <c r="U22" s="428">
        <v>79.27718931863329</v>
      </c>
      <c r="V22" s="124">
        <v>17</v>
      </c>
      <c r="W22" s="428">
        <v>2.5719698824747441</v>
      </c>
      <c r="X22" s="124">
        <v>541</v>
      </c>
      <c r="Y22" s="428">
        <v>81.849159201108037</v>
      </c>
      <c r="Z22" s="153" t="s">
        <v>893</v>
      </c>
      <c r="AA22" s="429">
        <f t="shared" si="0"/>
        <v>620.2771893186333</v>
      </c>
      <c r="AB22" s="430" t="s">
        <v>894</v>
      </c>
      <c r="AC22" s="124" t="s">
        <v>895</v>
      </c>
      <c r="AD22" s="437" t="s">
        <v>896</v>
      </c>
      <c r="AE22" s="152">
        <v>22</v>
      </c>
      <c r="AF22" s="432">
        <v>0.70823529411764707</v>
      </c>
      <c r="AG22" s="432">
        <v>0.25</v>
      </c>
      <c r="AH22" s="152">
        <v>200</v>
      </c>
      <c r="AI22" s="433">
        <v>0.9</v>
      </c>
      <c r="AK22" s="435"/>
      <c r="AL22" s="435"/>
      <c r="AM22" s="435"/>
      <c r="AN22" s="435"/>
      <c r="AO22" s="435"/>
    </row>
    <row r="23" spans="1:41" s="434" customFormat="1" ht="17.25" customHeight="1">
      <c r="A23" s="425">
        <v>18</v>
      </c>
      <c r="B23" s="426" t="s">
        <v>624</v>
      </c>
      <c r="C23" s="427">
        <v>7.3194210000000002</v>
      </c>
      <c r="D23" s="425">
        <v>3</v>
      </c>
      <c r="E23" s="425">
        <v>0</v>
      </c>
      <c r="F23" s="425">
        <v>6</v>
      </c>
      <c r="G23" s="425">
        <v>0</v>
      </c>
      <c r="H23" s="425">
        <v>1</v>
      </c>
      <c r="I23" s="124">
        <v>2</v>
      </c>
      <c r="J23" s="152">
        <v>1</v>
      </c>
      <c r="K23" s="152">
        <v>0</v>
      </c>
      <c r="L23" s="152">
        <v>1</v>
      </c>
      <c r="M23" s="152">
        <v>10</v>
      </c>
      <c r="N23" s="152">
        <v>0</v>
      </c>
      <c r="O23" s="152">
        <v>0</v>
      </c>
      <c r="P23" s="152">
        <v>0</v>
      </c>
      <c r="Q23" s="152">
        <v>0</v>
      </c>
      <c r="R23" s="152">
        <v>0</v>
      </c>
      <c r="S23" s="152" t="s">
        <v>668</v>
      </c>
      <c r="T23" s="124">
        <v>691</v>
      </c>
      <c r="U23" s="428">
        <v>94.40637449328301</v>
      </c>
      <c r="V23" s="124">
        <v>9</v>
      </c>
      <c r="W23" s="428">
        <v>1.2296054564971737</v>
      </c>
      <c r="X23" s="124">
        <v>700</v>
      </c>
      <c r="Y23" s="428">
        <v>95.635979949780179</v>
      </c>
      <c r="Z23" s="153" t="s">
        <v>878</v>
      </c>
      <c r="AA23" s="429">
        <f t="shared" si="0"/>
        <v>794.40637449328301</v>
      </c>
      <c r="AB23" s="430" t="s">
        <v>897</v>
      </c>
      <c r="AC23" s="124" t="s">
        <v>898</v>
      </c>
      <c r="AD23" s="431" t="s">
        <v>899</v>
      </c>
      <c r="AE23" s="152">
        <v>35</v>
      </c>
      <c r="AF23" s="432">
        <v>0.82848545636910731</v>
      </c>
      <c r="AG23" s="432">
        <v>1.282051282051282E-2</v>
      </c>
      <c r="AH23" s="152">
        <v>200</v>
      </c>
      <c r="AI23" s="433">
        <v>0.9</v>
      </c>
      <c r="AK23" s="435"/>
      <c r="AL23" s="435"/>
      <c r="AM23" s="435"/>
      <c r="AN23" s="435"/>
      <c r="AO23" s="435"/>
    </row>
    <row r="24" spans="1:41" s="434" customFormat="1" ht="17.25" customHeight="1">
      <c r="A24" s="425">
        <v>19</v>
      </c>
      <c r="B24" s="426" t="s">
        <v>623</v>
      </c>
      <c r="C24" s="427">
        <v>20.463414199999999</v>
      </c>
      <c r="D24" s="425">
        <v>7</v>
      </c>
      <c r="E24" s="425">
        <v>0</v>
      </c>
      <c r="F24" s="425">
        <v>18</v>
      </c>
      <c r="G24" s="425">
        <v>0</v>
      </c>
      <c r="H24" s="425">
        <v>3</v>
      </c>
      <c r="I24" s="124">
        <v>1</v>
      </c>
      <c r="J24" s="152">
        <v>1</v>
      </c>
      <c r="K24" s="152">
        <v>0</v>
      </c>
      <c r="L24" s="152">
        <v>8</v>
      </c>
      <c r="M24" s="152">
        <v>21</v>
      </c>
      <c r="N24" s="152">
        <v>1</v>
      </c>
      <c r="O24" s="152">
        <v>0</v>
      </c>
      <c r="P24" s="152">
        <v>1</v>
      </c>
      <c r="Q24" s="152">
        <v>0</v>
      </c>
      <c r="R24" s="152">
        <v>0</v>
      </c>
      <c r="S24" s="152" t="s">
        <v>670</v>
      </c>
      <c r="T24" s="124">
        <v>3258</v>
      </c>
      <c r="U24" s="428">
        <v>159.21096881281912</v>
      </c>
      <c r="V24" s="124">
        <v>629</v>
      </c>
      <c r="W24" s="428">
        <v>30.737783727214008</v>
      </c>
      <c r="X24" s="124">
        <v>3887</v>
      </c>
      <c r="Y24" s="428">
        <v>189.94875254003313</v>
      </c>
      <c r="Z24" s="153" t="s">
        <v>900</v>
      </c>
      <c r="AA24" s="429">
        <f t="shared" si="0"/>
        <v>4046.2109688128189</v>
      </c>
      <c r="AB24" s="430" t="s">
        <v>901</v>
      </c>
      <c r="AC24" s="124" t="s">
        <v>902</v>
      </c>
      <c r="AD24" s="431" t="s">
        <v>903</v>
      </c>
      <c r="AE24" s="152">
        <v>49</v>
      </c>
      <c r="AF24" s="432">
        <v>0.79216763998625905</v>
      </c>
      <c r="AG24" s="432">
        <v>0.85730858468677495</v>
      </c>
      <c r="AH24" s="152">
        <v>200</v>
      </c>
      <c r="AI24" s="433">
        <v>0.9</v>
      </c>
      <c r="AK24" s="435"/>
      <c r="AL24" s="435"/>
      <c r="AM24" s="435"/>
      <c r="AN24" s="435"/>
      <c r="AO24" s="435"/>
    </row>
    <row r="25" spans="1:41" s="434" customFormat="1" ht="17.25" customHeight="1">
      <c r="A25" s="425">
        <v>20</v>
      </c>
      <c r="B25" s="426" t="s">
        <v>625</v>
      </c>
      <c r="C25" s="427">
        <v>7.3903619999999997</v>
      </c>
      <c r="D25" s="425">
        <v>4</v>
      </c>
      <c r="E25" s="425">
        <v>0</v>
      </c>
      <c r="F25" s="425">
        <v>8</v>
      </c>
      <c r="G25" s="425">
        <v>0</v>
      </c>
      <c r="H25" s="425">
        <v>1</v>
      </c>
      <c r="I25" s="124">
        <v>2</v>
      </c>
      <c r="J25" s="152">
        <v>0</v>
      </c>
      <c r="K25" s="152">
        <v>1</v>
      </c>
      <c r="L25" s="152">
        <v>4</v>
      </c>
      <c r="M25" s="152">
        <v>10</v>
      </c>
      <c r="N25" s="152">
        <v>0</v>
      </c>
      <c r="O25" s="152">
        <v>0</v>
      </c>
      <c r="P25" s="152">
        <v>0</v>
      </c>
      <c r="Q25" s="152">
        <v>0</v>
      </c>
      <c r="R25" s="152">
        <v>0</v>
      </c>
      <c r="S25" s="152" t="s">
        <v>668</v>
      </c>
      <c r="T25" s="124">
        <v>741</v>
      </c>
      <c r="U25" s="428">
        <v>100.2657244665417</v>
      </c>
      <c r="V25" s="124">
        <v>60</v>
      </c>
      <c r="W25" s="428">
        <v>8.1186821430398144</v>
      </c>
      <c r="X25" s="124">
        <v>801</v>
      </c>
      <c r="Y25" s="428">
        <v>108.38440660958152</v>
      </c>
      <c r="Z25" s="153" t="s">
        <v>904</v>
      </c>
      <c r="AA25" s="429">
        <f t="shared" si="0"/>
        <v>901.26572446654166</v>
      </c>
      <c r="AB25" s="430" t="s">
        <v>905</v>
      </c>
      <c r="AC25" s="124" t="s">
        <v>906</v>
      </c>
      <c r="AD25" s="431" t="s">
        <v>907</v>
      </c>
      <c r="AE25" s="152">
        <v>14</v>
      </c>
      <c r="AF25" s="432">
        <v>0.85820105820105819</v>
      </c>
      <c r="AG25" s="432">
        <v>0.92307692307692313</v>
      </c>
      <c r="AH25" s="152">
        <v>200</v>
      </c>
      <c r="AI25" s="433">
        <v>0.9</v>
      </c>
      <c r="AK25" s="435"/>
      <c r="AL25" s="435"/>
      <c r="AM25" s="435"/>
      <c r="AN25" s="435"/>
      <c r="AO25" s="435"/>
    </row>
    <row r="26" spans="1:41" s="434" customFormat="1" ht="17.25" customHeight="1">
      <c r="A26" s="425">
        <v>21</v>
      </c>
      <c r="B26" s="426" t="s">
        <v>626</v>
      </c>
      <c r="C26" s="427">
        <v>17.8670987</v>
      </c>
      <c r="D26" s="425">
        <v>8</v>
      </c>
      <c r="E26" s="425">
        <v>0</v>
      </c>
      <c r="F26" s="425">
        <v>16</v>
      </c>
      <c r="G26" s="425">
        <v>2</v>
      </c>
      <c r="H26" s="425">
        <v>1</v>
      </c>
      <c r="I26" s="124">
        <v>2</v>
      </c>
      <c r="J26" s="152">
        <v>0</v>
      </c>
      <c r="K26" s="152">
        <v>1</v>
      </c>
      <c r="L26" s="152">
        <v>7</v>
      </c>
      <c r="M26" s="152">
        <v>12</v>
      </c>
      <c r="N26" s="152">
        <v>0</v>
      </c>
      <c r="O26" s="152">
        <v>0</v>
      </c>
      <c r="P26" s="152">
        <v>0</v>
      </c>
      <c r="Q26" s="152">
        <v>0</v>
      </c>
      <c r="R26" s="152">
        <v>0</v>
      </c>
      <c r="S26" s="152" t="s">
        <v>668</v>
      </c>
      <c r="T26" s="124">
        <v>1706</v>
      </c>
      <c r="U26" s="428">
        <v>95.482765760957037</v>
      </c>
      <c r="V26" s="124">
        <v>86</v>
      </c>
      <c r="W26" s="428">
        <v>4.8133164451596162</v>
      </c>
      <c r="X26" s="124">
        <v>1792</v>
      </c>
      <c r="Y26" s="428">
        <v>100.29608220611665</v>
      </c>
      <c r="Z26" s="153" t="s">
        <v>908</v>
      </c>
      <c r="AA26" s="429">
        <f t="shared" si="0"/>
        <v>1887.4827657609571</v>
      </c>
      <c r="AB26" s="430" t="s">
        <v>909</v>
      </c>
      <c r="AC26" s="124" t="s">
        <v>910</v>
      </c>
      <c r="AD26" s="124" t="s">
        <v>911</v>
      </c>
      <c r="AE26" s="152">
        <v>60</v>
      </c>
      <c r="AF26" s="432">
        <v>0.75116772823779199</v>
      </c>
      <c r="AG26" s="432">
        <v>0.81</v>
      </c>
      <c r="AH26" s="152">
        <v>200</v>
      </c>
      <c r="AI26" s="433">
        <v>0.9</v>
      </c>
      <c r="AK26" s="435"/>
      <c r="AL26" s="435"/>
      <c r="AM26" s="435"/>
      <c r="AN26" s="435"/>
      <c r="AO26" s="435"/>
    </row>
    <row r="27" spans="1:41" s="434" customFormat="1" ht="17.25" customHeight="1">
      <c r="A27" s="425">
        <v>22</v>
      </c>
      <c r="B27" s="426" t="s">
        <v>627</v>
      </c>
      <c r="C27" s="427">
        <v>12.086068600000001</v>
      </c>
      <c r="D27" s="425">
        <v>8</v>
      </c>
      <c r="E27" s="425">
        <v>0</v>
      </c>
      <c r="F27" s="425">
        <v>16</v>
      </c>
      <c r="G27" s="425">
        <v>0</v>
      </c>
      <c r="H27" s="425">
        <v>1</v>
      </c>
      <c r="I27" s="124">
        <v>1</v>
      </c>
      <c r="J27" s="152">
        <v>1</v>
      </c>
      <c r="K27" s="152">
        <v>0</v>
      </c>
      <c r="L27" s="152">
        <v>3</v>
      </c>
      <c r="M27" s="152">
        <v>15</v>
      </c>
      <c r="N27" s="152">
        <v>0</v>
      </c>
      <c r="O27" s="152">
        <v>0</v>
      </c>
      <c r="P27" s="152">
        <v>0</v>
      </c>
      <c r="Q27" s="152">
        <v>0</v>
      </c>
      <c r="R27" s="152">
        <v>0</v>
      </c>
      <c r="S27" s="152" t="s">
        <v>668</v>
      </c>
      <c r="T27" s="124">
        <v>858</v>
      </c>
      <c r="U27" s="428">
        <v>70.990826578627889</v>
      </c>
      <c r="V27" s="124">
        <v>28</v>
      </c>
      <c r="W27" s="428">
        <v>2.3167169512838939</v>
      </c>
      <c r="X27" s="124">
        <v>886</v>
      </c>
      <c r="Y27" s="428">
        <v>73.307543529911783</v>
      </c>
      <c r="Z27" s="153" t="s">
        <v>912</v>
      </c>
      <c r="AA27" s="429">
        <f t="shared" si="0"/>
        <v>956.99082657862789</v>
      </c>
      <c r="AB27" s="430" t="s">
        <v>913</v>
      </c>
      <c r="AC27" s="124" t="s">
        <v>914</v>
      </c>
      <c r="AD27" s="124" t="s">
        <v>915</v>
      </c>
      <c r="AE27" s="152">
        <v>38</v>
      </c>
      <c r="AF27" s="432">
        <v>0.85487528344671204</v>
      </c>
      <c r="AG27" s="432">
        <v>0.8</v>
      </c>
      <c r="AH27" s="152">
        <v>200</v>
      </c>
      <c r="AI27" s="433">
        <v>0.9</v>
      </c>
      <c r="AK27" s="435"/>
      <c r="AL27" s="435"/>
      <c r="AM27" s="435"/>
      <c r="AN27" s="435"/>
      <c r="AO27" s="435"/>
    </row>
    <row r="28" spans="1:41" s="447" customFormat="1" ht="17.25" customHeight="1">
      <c r="A28" s="438"/>
      <c r="B28" s="438" t="s">
        <v>603</v>
      </c>
      <c r="C28" s="439">
        <v>299.48177910000004</v>
      </c>
      <c r="D28" s="440">
        <v>134</v>
      </c>
      <c r="E28" s="440">
        <v>0</v>
      </c>
      <c r="F28" s="440">
        <v>274</v>
      </c>
      <c r="G28" s="440">
        <f>SUM(G6:G27)</f>
        <v>14</v>
      </c>
      <c r="H28" s="440">
        <f>SUM(H6:H27)</f>
        <v>29</v>
      </c>
      <c r="I28" s="155">
        <f>SUM(I6:I27)</f>
        <v>35</v>
      </c>
      <c r="J28" s="156">
        <v>9</v>
      </c>
      <c r="K28" s="156">
        <v>7</v>
      </c>
      <c r="L28" s="156">
        <v>113</v>
      </c>
      <c r="M28" s="156">
        <v>264</v>
      </c>
      <c r="N28" s="156">
        <v>3</v>
      </c>
      <c r="O28" s="156">
        <v>0</v>
      </c>
      <c r="P28" s="156">
        <v>2</v>
      </c>
      <c r="Q28" s="156">
        <v>0</v>
      </c>
      <c r="R28" s="156">
        <v>0</v>
      </c>
      <c r="S28" s="156" t="s">
        <v>670</v>
      </c>
      <c r="T28" s="155">
        <v>35681</v>
      </c>
      <c r="U28" s="441">
        <v>119.14247373322084</v>
      </c>
      <c r="V28" s="155">
        <v>11882</v>
      </c>
      <c r="W28" s="441">
        <v>39.67520172915922</v>
      </c>
      <c r="X28" s="155">
        <v>47563</v>
      </c>
      <c r="Y28" s="441">
        <v>158.81767546238007</v>
      </c>
      <c r="Z28" s="157" t="s">
        <v>916</v>
      </c>
      <c r="AA28" s="442">
        <f t="shared" si="0"/>
        <v>47682.14247373322</v>
      </c>
      <c r="AB28" s="443" t="s">
        <v>917</v>
      </c>
      <c r="AC28" s="155" t="s">
        <v>918</v>
      </c>
      <c r="AD28" s="155" t="s">
        <v>919</v>
      </c>
      <c r="AE28" s="444">
        <v>1032</v>
      </c>
      <c r="AF28" s="445">
        <v>0.81134501394700143</v>
      </c>
      <c r="AG28" s="445">
        <v>0.80498156265219512</v>
      </c>
      <c r="AH28" s="156">
        <v>200</v>
      </c>
      <c r="AI28" s="446">
        <v>0.9</v>
      </c>
      <c r="AK28" s="448"/>
      <c r="AL28" s="448"/>
      <c r="AM28" s="448"/>
      <c r="AN28" s="448"/>
      <c r="AO28" s="448"/>
    </row>
    <row r="29" spans="1:41">
      <c r="AA29" s="423"/>
    </row>
  </sheetData>
  <mergeCells count="34">
    <mergeCell ref="T2:AE2"/>
    <mergeCell ref="AH2:AI2"/>
    <mergeCell ref="H3:H5"/>
    <mergeCell ref="A2:G2"/>
    <mergeCell ref="J2:S2"/>
    <mergeCell ref="A3:A5"/>
    <mergeCell ref="B3:B5"/>
    <mergeCell ref="C3:C5"/>
    <mergeCell ref="D3:E4"/>
    <mergeCell ref="F3:G4"/>
    <mergeCell ref="W3:W5"/>
    <mergeCell ref="I3:I5"/>
    <mergeCell ref="J3:J5"/>
    <mergeCell ref="K3:K5"/>
    <mergeCell ref="L3:L5"/>
    <mergeCell ref="M3:M5"/>
    <mergeCell ref="N3:O4"/>
    <mergeCell ref="P3:R4"/>
    <mergeCell ref="S3:S5"/>
    <mergeCell ref="T3:T5"/>
    <mergeCell ref="U3:U5"/>
    <mergeCell ref="V3:V5"/>
    <mergeCell ref="AI3:AI5"/>
    <mergeCell ref="X3:X5"/>
    <mergeCell ref="Y3:Y5"/>
    <mergeCell ref="Z3:Z5"/>
    <mergeCell ref="AA3:AA5"/>
    <mergeCell ref="AB3:AB5"/>
    <mergeCell ref="AC3:AC5"/>
    <mergeCell ref="AD3:AD5"/>
    <mergeCell ref="AE3:AE5"/>
    <mergeCell ref="AF3:AF5"/>
    <mergeCell ref="AG3:AG5"/>
    <mergeCell ref="AH3:AH5"/>
  </mergeCell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J23"/>
  <sheetViews>
    <sheetView topLeftCell="A13" workbookViewId="0">
      <selection activeCell="C27" sqref="C27"/>
    </sheetView>
  </sheetViews>
  <sheetFormatPr defaultRowHeight="15"/>
  <cols>
    <col min="1" max="1" width="9.140625" style="32"/>
    <col min="2" max="2" width="28.85546875" customWidth="1"/>
    <col min="3" max="3" width="13.140625" customWidth="1"/>
    <col min="4" max="4" width="27.7109375" customWidth="1"/>
    <col min="5" max="5" width="13.5703125" customWidth="1"/>
    <col min="7" max="7" width="20.5703125" customWidth="1"/>
    <col min="8" max="8" width="15.85546875" customWidth="1"/>
    <col min="9" max="9" width="17.85546875" customWidth="1"/>
    <col min="10" max="10" width="15.42578125" customWidth="1"/>
    <col min="258" max="258" width="28.85546875" customWidth="1"/>
    <col min="259" max="259" width="13.140625" customWidth="1"/>
    <col min="260" max="260" width="11" customWidth="1"/>
    <col min="261" max="261" width="13.5703125" customWidth="1"/>
    <col min="263" max="263" width="7.85546875" customWidth="1"/>
    <col min="264" max="264" width="12" customWidth="1"/>
    <col min="265" max="265" width="12.140625" customWidth="1"/>
    <col min="266" max="266" width="15.42578125" customWidth="1"/>
    <col min="514" max="514" width="28.85546875" customWidth="1"/>
    <col min="515" max="515" width="13.140625" customWidth="1"/>
    <col min="516" max="516" width="11" customWidth="1"/>
    <col min="517" max="517" width="13.5703125" customWidth="1"/>
    <col min="519" max="519" width="7.85546875" customWidth="1"/>
    <col min="520" max="520" width="12" customWidth="1"/>
    <col min="521" max="521" width="12.140625" customWidth="1"/>
    <col min="522" max="522" width="15.42578125" customWidth="1"/>
    <col min="770" max="770" width="28.85546875" customWidth="1"/>
    <col min="771" max="771" width="13.140625" customWidth="1"/>
    <col min="772" max="772" width="11" customWidth="1"/>
    <col min="773" max="773" width="13.5703125" customWidth="1"/>
    <col min="775" max="775" width="7.85546875" customWidth="1"/>
    <col min="776" max="776" width="12" customWidth="1"/>
    <col min="777" max="777" width="12.140625" customWidth="1"/>
    <col min="778" max="778" width="15.42578125" customWidth="1"/>
    <col min="1026" max="1026" width="28.85546875" customWidth="1"/>
    <col min="1027" max="1027" width="13.140625" customWidth="1"/>
    <col min="1028" max="1028" width="11" customWidth="1"/>
    <col min="1029" max="1029" width="13.5703125" customWidth="1"/>
    <col min="1031" max="1031" width="7.85546875" customWidth="1"/>
    <col min="1032" max="1032" width="12" customWidth="1"/>
    <col min="1033" max="1033" width="12.140625" customWidth="1"/>
    <col min="1034" max="1034" width="15.42578125" customWidth="1"/>
    <col min="1282" max="1282" width="28.85546875" customWidth="1"/>
    <col min="1283" max="1283" width="13.140625" customWidth="1"/>
    <col min="1284" max="1284" width="11" customWidth="1"/>
    <col min="1285" max="1285" width="13.5703125" customWidth="1"/>
    <col min="1287" max="1287" width="7.85546875" customWidth="1"/>
    <col min="1288" max="1288" width="12" customWidth="1"/>
    <col min="1289" max="1289" width="12.140625" customWidth="1"/>
    <col min="1290" max="1290" width="15.42578125" customWidth="1"/>
    <col min="1538" max="1538" width="28.85546875" customWidth="1"/>
    <col min="1539" max="1539" width="13.140625" customWidth="1"/>
    <col min="1540" max="1540" width="11" customWidth="1"/>
    <col min="1541" max="1541" width="13.5703125" customWidth="1"/>
    <col min="1543" max="1543" width="7.85546875" customWidth="1"/>
    <col min="1544" max="1544" width="12" customWidth="1"/>
    <col min="1545" max="1545" width="12.140625" customWidth="1"/>
    <col min="1546" max="1546" width="15.42578125" customWidth="1"/>
    <col min="1794" max="1794" width="28.85546875" customWidth="1"/>
    <col min="1795" max="1795" width="13.140625" customWidth="1"/>
    <col min="1796" max="1796" width="11" customWidth="1"/>
    <col min="1797" max="1797" width="13.5703125" customWidth="1"/>
    <col min="1799" max="1799" width="7.85546875" customWidth="1"/>
    <col min="1800" max="1800" width="12" customWidth="1"/>
    <col min="1801" max="1801" width="12.140625" customWidth="1"/>
    <col min="1802" max="1802" width="15.42578125" customWidth="1"/>
    <col min="2050" max="2050" width="28.85546875" customWidth="1"/>
    <col min="2051" max="2051" width="13.140625" customWidth="1"/>
    <col min="2052" max="2052" width="11" customWidth="1"/>
    <col min="2053" max="2053" width="13.5703125" customWidth="1"/>
    <col min="2055" max="2055" width="7.85546875" customWidth="1"/>
    <col min="2056" max="2056" width="12" customWidth="1"/>
    <col min="2057" max="2057" width="12.140625" customWidth="1"/>
    <col min="2058" max="2058" width="15.42578125" customWidth="1"/>
    <col min="2306" max="2306" width="28.85546875" customWidth="1"/>
    <col min="2307" max="2307" width="13.140625" customWidth="1"/>
    <col min="2308" max="2308" width="11" customWidth="1"/>
    <col min="2309" max="2309" width="13.5703125" customWidth="1"/>
    <col min="2311" max="2311" width="7.85546875" customWidth="1"/>
    <col min="2312" max="2312" width="12" customWidth="1"/>
    <col min="2313" max="2313" width="12.140625" customWidth="1"/>
    <col min="2314" max="2314" width="15.42578125" customWidth="1"/>
    <col min="2562" max="2562" width="28.85546875" customWidth="1"/>
    <col min="2563" max="2563" width="13.140625" customWidth="1"/>
    <col min="2564" max="2564" width="11" customWidth="1"/>
    <col min="2565" max="2565" width="13.5703125" customWidth="1"/>
    <col min="2567" max="2567" width="7.85546875" customWidth="1"/>
    <col min="2568" max="2568" width="12" customWidth="1"/>
    <col min="2569" max="2569" width="12.140625" customWidth="1"/>
    <col min="2570" max="2570" width="15.42578125" customWidth="1"/>
    <col min="2818" max="2818" width="28.85546875" customWidth="1"/>
    <col min="2819" max="2819" width="13.140625" customWidth="1"/>
    <col min="2820" max="2820" width="11" customWidth="1"/>
    <col min="2821" max="2821" width="13.5703125" customWidth="1"/>
    <col min="2823" max="2823" width="7.85546875" customWidth="1"/>
    <col min="2824" max="2824" width="12" customWidth="1"/>
    <col min="2825" max="2825" width="12.140625" customWidth="1"/>
    <col min="2826" max="2826" width="15.42578125" customWidth="1"/>
    <col min="3074" max="3074" width="28.85546875" customWidth="1"/>
    <col min="3075" max="3075" width="13.140625" customWidth="1"/>
    <col min="3076" max="3076" width="11" customWidth="1"/>
    <col min="3077" max="3077" width="13.5703125" customWidth="1"/>
    <col min="3079" max="3079" width="7.85546875" customWidth="1"/>
    <col min="3080" max="3080" width="12" customWidth="1"/>
    <col min="3081" max="3081" width="12.140625" customWidth="1"/>
    <col min="3082" max="3082" width="15.42578125" customWidth="1"/>
    <col min="3330" max="3330" width="28.85546875" customWidth="1"/>
    <col min="3331" max="3331" width="13.140625" customWidth="1"/>
    <col min="3332" max="3332" width="11" customWidth="1"/>
    <col min="3333" max="3333" width="13.5703125" customWidth="1"/>
    <col min="3335" max="3335" width="7.85546875" customWidth="1"/>
    <col min="3336" max="3336" width="12" customWidth="1"/>
    <col min="3337" max="3337" width="12.140625" customWidth="1"/>
    <col min="3338" max="3338" width="15.42578125" customWidth="1"/>
    <col min="3586" max="3586" width="28.85546875" customWidth="1"/>
    <col min="3587" max="3587" width="13.140625" customWidth="1"/>
    <col min="3588" max="3588" width="11" customWidth="1"/>
    <col min="3589" max="3589" width="13.5703125" customWidth="1"/>
    <col min="3591" max="3591" width="7.85546875" customWidth="1"/>
    <col min="3592" max="3592" width="12" customWidth="1"/>
    <col min="3593" max="3593" width="12.140625" customWidth="1"/>
    <col min="3594" max="3594" width="15.42578125" customWidth="1"/>
    <col min="3842" max="3842" width="28.85546875" customWidth="1"/>
    <col min="3843" max="3843" width="13.140625" customWidth="1"/>
    <col min="3844" max="3844" width="11" customWidth="1"/>
    <col min="3845" max="3845" width="13.5703125" customWidth="1"/>
    <col min="3847" max="3847" width="7.85546875" customWidth="1"/>
    <col min="3848" max="3848" width="12" customWidth="1"/>
    <col min="3849" max="3849" width="12.140625" customWidth="1"/>
    <col min="3850" max="3850" width="15.42578125" customWidth="1"/>
    <col min="4098" max="4098" width="28.85546875" customWidth="1"/>
    <col min="4099" max="4099" width="13.140625" customWidth="1"/>
    <col min="4100" max="4100" width="11" customWidth="1"/>
    <col min="4101" max="4101" width="13.5703125" customWidth="1"/>
    <col min="4103" max="4103" width="7.85546875" customWidth="1"/>
    <col min="4104" max="4104" width="12" customWidth="1"/>
    <col min="4105" max="4105" width="12.140625" customWidth="1"/>
    <col min="4106" max="4106" width="15.42578125" customWidth="1"/>
    <col min="4354" max="4354" width="28.85546875" customWidth="1"/>
    <col min="4355" max="4355" width="13.140625" customWidth="1"/>
    <col min="4356" max="4356" width="11" customWidth="1"/>
    <col min="4357" max="4357" width="13.5703125" customWidth="1"/>
    <col min="4359" max="4359" width="7.85546875" customWidth="1"/>
    <col min="4360" max="4360" width="12" customWidth="1"/>
    <col min="4361" max="4361" width="12.140625" customWidth="1"/>
    <col min="4362" max="4362" width="15.42578125" customWidth="1"/>
    <col min="4610" max="4610" width="28.85546875" customWidth="1"/>
    <col min="4611" max="4611" width="13.140625" customWidth="1"/>
    <col min="4612" max="4612" width="11" customWidth="1"/>
    <col min="4613" max="4613" width="13.5703125" customWidth="1"/>
    <col min="4615" max="4615" width="7.85546875" customWidth="1"/>
    <col min="4616" max="4616" width="12" customWidth="1"/>
    <col min="4617" max="4617" width="12.140625" customWidth="1"/>
    <col min="4618" max="4618" width="15.42578125" customWidth="1"/>
    <col min="4866" max="4866" width="28.85546875" customWidth="1"/>
    <col min="4867" max="4867" width="13.140625" customWidth="1"/>
    <col min="4868" max="4868" width="11" customWidth="1"/>
    <col min="4869" max="4869" width="13.5703125" customWidth="1"/>
    <col min="4871" max="4871" width="7.85546875" customWidth="1"/>
    <col min="4872" max="4872" width="12" customWidth="1"/>
    <col min="4873" max="4873" width="12.140625" customWidth="1"/>
    <col min="4874" max="4874" width="15.42578125" customWidth="1"/>
    <col min="5122" max="5122" width="28.85546875" customWidth="1"/>
    <col min="5123" max="5123" width="13.140625" customWidth="1"/>
    <col min="5124" max="5124" width="11" customWidth="1"/>
    <col min="5125" max="5125" width="13.5703125" customWidth="1"/>
    <col min="5127" max="5127" width="7.85546875" customWidth="1"/>
    <col min="5128" max="5128" width="12" customWidth="1"/>
    <col min="5129" max="5129" width="12.140625" customWidth="1"/>
    <col min="5130" max="5130" width="15.42578125" customWidth="1"/>
    <col min="5378" max="5378" width="28.85546875" customWidth="1"/>
    <col min="5379" max="5379" width="13.140625" customWidth="1"/>
    <col min="5380" max="5380" width="11" customWidth="1"/>
    <col min="5381" max="5381" width="13.5703125" customWidth="1"/>
    <col min="5383" max="5383" width="7.85546875" customWidth="1"/>
    <col min="5384" max="5384" width="12" customWidth="1"/>
    <col min="5385" max="5385" width="12.140625" customWidth="1"/>
    <col min="5386" max="5386" width="15.42578125" customWidth="1"/>
    <col min="5634" max="5634" width="28.85546875" customWidth="1"/>
    <col min="5635" max="5635" width="13.140625" customWidth="1"/>
    <col min="5636" max="5636" width="11" customWidth="1"/>
    <col min="5637" max="5637" width="13.5703125" customWidth="1"/>
    <col min="5639" max="5639" width="7.85546875" customWidth="1"/>
    <col min="5640" max="5640" width="12" customWidth="1"/>
    <col min="5641" max="5641" width="12.140625" customWidth="1"/>
    <col min="5642" max="5642" width="15.42578125" customWidth="1"/>
    <col min="5890" max="5890" width="28.85546875" customWidth="1"/>
    <col min="5891" max="5891" width="13.140625" customWidth="1"/>
    <col min="5892" max="5892" width="11" customWidth="1"/>
    <col min="5893" max="5893" width="13.5703125" customWidth="1"/>
    <col min="5895" max="5895" width="7.85546875" customWidth="1"/>
    <col min="5896" max="5896" width="12" customWidth="1"/>
    <col min="5897" max="5897" width="12.140625" customWidth="1"/>
    <col min="5898" max="5898" width="15.42578125" customWidth="1"/>
    <col min="6146" max="6146" width="28.85546875" customWidth="1"/>
    <col min="6147" max="6147" width="13.140625" customWidth="1"/>
    <col min="6148" max="6148" width="11" customWidth="1"/>
    <col min="6149" max="6149" width="13.5703125" customWidth="1"/>
    <col min="6151" max="6151" width="7.85546875" customWidth="1"/>
    <col min="6152" max="6152" width="12" customWidth="1"/>
    <col min="6153" max="6153" width="12.140625" customWidth="1"/>
    <col min="6154" max="6154" width="15.42578125" customWidth="1"/>
    <col min="6402" max="6402" width="28.85546875" customWidth="1"/>
    <col min="6403" max="6403" width="13.140625" customWidth="1"/>
    <col min="6404" max="6404" width="11" customWidth="1"/>
    <col min="6405" max="6405" width="13.5703125" customWidth="1"/>
    <col min="6407" max="6407" width="7.85546875" customWidth="1"/>
    <col min="6408" max="6408" width="12" customWidth="1"/>
    <col min="6409" max="6409" width="12.140625" customWidth="1"/>
    <col min="6410" max="6410" width="15.42578125" customWidth="1"/>
    <col min="6658" max="6658" width="28.85546875" customWidth="1"/>
    <col min="6659" max="6659" width="13.140625" customWidth="1"/>
    <col min="6660" max="6660" width="11" customWidth="1"/>
    <col min="6661" max="6661" width="13.5703125" customWidth="1"/>
    <col min="6663" max="6663" width="7.85546875" customWidth="1"/>
    <col min="6664" max="6664" width="12" customWidth="1"/>
    <col min="6665" max="6665" width="12.140625" customWidth="1"/>
    <col min="6666" max="6666" width="15.42578125" customWidth="1"/>
    <col min="6914" max="6914" width="28.85546875" customWidth="1"/>
    <col min="6915" max="6915" width="13.140625" customWidth="1"/>
    <col min="6916" max="6916" width="11" customWidth="1"/>
    <col min="6917" max="6917" width="13.5703125" customWidth="1"/>
    <col min="6919" max="6919" width="7.85546875" customWidth="1"/>
    <col min="6920" max="6920" width="12" customWidth="1"/>
    <col min="6921" max="6921" width="12.140625" customWidth="1"/>
    <col min="6922" max="6922" width="15.42578125" customWidth="1"/>
    <col min="7170" max="7170" width="28.85546875" customWidth="1"/>
    <col min="7171" max="7171" width="13.140625" customWidth="1"/>
    <col min="7172" max="7172" width="11" customWidth="1"/>
    <col min="7173" max="7173" width="13.5703125" customWidth="1"/>
    <col min="7175" max="7175" width="7.85546875" customWidth="1"/>
    <col min="7176" max="7176" width="12" customWidth="1"/>
    <col min="7177" max="7177" width="12.140625" customWidth="1"/>
    <col min="7178" max="7178" width="15.42578125" customWidth="1"/>
    <col min="7426" max="7426" width="28.85546875" customWidth="1"/>
    <col min="7427" max="7427" width="13.140625" customWidth="1"/>
    <col min="7428" max="7428" width="11" customWidth="1"/>
    <col min="7429" max="7429" width="13.5703125" customWidth="1"/>
    <col min="7431" max="7431" width="7.85546875" customWidth="1"/>
    <col min="7432" max="7432" width="12" customWidth="1"/>
    <col min="7433" max="7433" width="12.140625" customWidth="1"/>
    <col min="7434" max="7434" width="15.42578125" customWidth="1"/>
    <col min="7682" max="7682" width="28.85546875" customWidth="1"/>
    <col min="7683" max="7683" width="13.140625" customWidth="1"/>
    <col min="7684" max="7684" width="11" customWidth="1"/>
    <col min="7685" max="7685" width="13.5703125" customWidth="1"/>
    <col min="7687" max="7687" width="7.85546875" customWidth="1"/>
    <col min="7688" max="7688" width="12" customWidth="1"/>
    <col min="7689" max="7689" width="12.140625" customWidth="1"/>
    <col min="7690" max="7690" width="15.42578125" customWidth="1"/>
    <col min="7938" max="7938" width="28.85546875" customWidth="1"/>
    <col min="7939" max="7939" width="13.140625" customWidth="1"/>
    <col min="7940" max="7940" width="11" customWidth="1"/>
    <col min="7941" max="7941" width="13.5703125" customWidth="1"/>
    <col min="7943" max="7943" width="7.85546875" customWidth="1"/>
    <col min="7944" max="7944" width="12" customWidth="1"/>
    <col min="7945" max="7945" width="12.140625" customWidth="1"/>
    <col min="7946" max="7946" width="15.42578125" customWidth="1"/>
    <col min="8194" max="8194" width="28.85546875" customWidth="1"/>
    <col min="8195" max="8195" width="13.140625" customWidth="1"/>
    <col min="8196" max="8196" width="11" customWidth="1"/>
    <col min="8197" max="8197" width="13.5703125" customWidth="1"/>
    <col min="8199" max="8199" width="7.85546875" customWidth="1"/>
    <col min="8200" max="8200" width="12" customWidth="1"/>
    <col min="8201" max="8201" width="12.140625" customWidth="1"/>
    <col min="8202" max="8202" width="15.42578125" customWidth="1"/>
    <col min="8450" max="8450" width="28.85546875" customWidth="1"/>
    <col min="8451" max="8451" width="13.140625" customWidth="1"/>
    <col min="8452" max="8452" width="11" customWidth="1"/>
    <col min="8453" max="8453" width="13.5703125" customWidth="1"/>
    <col min="8455" max="8455" width="7.85546875" customWidth="1"/>
    <col min="8456" max="8456" width="12" customWidth="1"/>
    <col min="8457" max="8457" width="12.140625" customWidth="1"/>
    <col min="8458" max="8458" width="15.42578125" customWidth="1"/>
    <col min="8706" max="8706" width="28.85546875" customWidth="1"/>
    <col min="8707" max="8707" width="13.140625" customWidth="1"/>
    <col min="8708" max="8708" width="11" customWidth="1"/>
    <col min="8709" max="8709" width="13.5703125" customWidth="1"/>
    <col min="8711" max="8711" width="7.85546875" customWidth="1"/>
    <col min="8712" max="8712" width="12" customWidth="1"/>
    <col min="8713" max="8713" width="12.140625" customWidth="1"/>
    <col min="8714" max="8714" width="15.42578125" customWidth="1"/>
    <col min="8962" max="8962" width="28.85546875" customWidth="1"/>
    <col min="8963" max="8963" width="13.140625" customWidth="1"/>
    <col min="8964" max="8964" width="11" customWidth="1"/>
    <col min="8965" max="8965" width="13.5703125" customWidth="1"/>
    <col min="8967" max="8967" width="7.85546875" customWidth="1"/>
    <col min="8968" max="8968" width="12" customWidth="1"/>
    <col min="8969" max="8969" width="12.140625" customWidth="1"/>
    <col min="8970" max="8970" width="15.42578125" customWidth="1"/>
    <col min="9218" max="9218" width="28.85546875" customWidth="1"/>
    <col min="9219" max="9219" width="13.140625" customWidth="1"/>
    <col min="9220" max="9220" width="11" customWidth="1"/>
    <col min="9221" max="9221" width="13.5703125" customWidth="1"/>
    <col min="9223" max="9223" width="7.85546875" customWidth="1"/>
    <col min="9224" max="9224" width="12" customWidth="1"/>
    <col min="9225" max="9225" width="12.140625" customWidth="1"/>
    <col min="9226" max="9226" width="15.42578125" customWidth="1"/>
    <col min="9474" max="9474" width="28.85546875" customWidth="1"/>
    <col min="9475" max="9475" width="13.140625" customWidth="1"/>
    <col min="9476" max="9476" width="11" customWidth="1"/>
    <col min="9477" max="9477" width="13.5703125" customWidth="1"/>
    <col min="9479" max="9479" width="7.85546875" customWidth="1"/>
    <col min="9480" max="9480" width="12" customWidth="1"/>
    <col min="9481" max="9481" width="12.140625" customWidth="1"/>
    <col min="9482" max="9482" width="15.42578125" customWidth="1"/>
    <col min="9730" max="9730" width="28.85546875" customWidth="1"/>
    <col min="9731" max="9731" width="13.140625" customWidth="1"/>
    <col min="9732" max="9732" width="11" customWidth="1"/>
    <col min="9733" max="9733" width="13.5703125" customWidth="1"/>
    <col min="9735" max="9735" width="7.85546875" customWidth="1"/>
    <col min="9736" max="9736" width="12" customWidth="1"/>
    <col min="9737" max="9737" width="12.140625" customWidth="1"/>
    <col min="9738" max="9738" width="15.42578125" customWidth="1"/>
    <col min="9986" max="9986" width="28.85546875" customWidth="1"/>
    <col min="9987" max="9987" width="13.140625" customWidth="1"/>
    <col min="9988" max="9988" width="11" customWidth="1"/>
    <col min="9989" max="9989" width="13.5703125" customWidth="1"/>
    <col min="9991" max="9991" width="7.85546875" customWidth="1"/>
    <col min="9992" max="9992" width="12" customWidth="1"/>
    <col min="9993" max="9993" width="12.140625" customWidth="1"/>
    <col min="9994" max="9994" width="15.42578125" customWidth="1"/>
    <col min="10242" max="10242" width="28.85546875" customWidth="1"/>
    <col min="10243" max="10243" width="13.140625" customWidth="1"/>
    <col min="10244" max="10244" width="11" customWidth="1"/>
    <col min="10245" max="10245" width="13.5703125" customWidth="1"/>
    <col min="10247" max="10247" width="7.85546875" customWidth="1"/>
    <col min="10248" max="10248" width="12" customWidth="1"/>
    <col min="10249" max="10249" width="12.140625" customWidth="1"/>
    <col min="10250" max="10250" width="15.42578125" customWidth="1"/>
    <col min="10498" max="10498" width="28.85546875" customWidth="1"/>
    <col min="10499" max="10499" width="13.140625" customWidth="1"/>
    <col min="10500" max="10500" width="11" customWidth="1"/>
    <col min="10501" max="10501" width="13.5703125" customWidth="1"/>
    <col min="10503" max="10503" width="7.85546875" customWidth="1"/>
    <col min="10504" max="10504" width="12" customWidth="1"/>
    <col min="10505" max="10505" width="12.140625" customWidth="1"/>
    <col min="10506" max="10506" width="15.42578125" customWidth="1"/>
    <col min="10754" max="10754" width="28.85546875" customWidth="1"/>
    <col min="10755" max="10755" width="13.140625" customWidth="1"/>
    <col min="10756" max="10756" width="11" customWidth="1"/>
    <col min="10757" max="10757" width="13.5703125" customWidth="1"/>
    <col min="10759" max="10759" width="7.85546875" customWidth="1"/>
    <col min="10760" max="10760" width="12" customWidth="1"/>
    <col min="10761" max="10761" width="12.140625" customWidth="1"/>
    <col min="10762" max="10762" width="15.42578125" customWidth="1"/>
    <col min="11010" max="11010" width="28.85546875" customWidth="1"/>
    <col min="11011" max="11011" width="13.140625" customWidth="1"/>
    <col min="11012" max="11012" width="11" customWidth="1"/>
    <col min="11013" max="11013" width="13.5703125" customWidth="1"/>
    <col min="11015" max="11015" width="7.85546875" customWidth="1"/>
    <col min="11016" max="11016" width="12" customWidth="1"/>
    <col min="11017" max="11017" width="12.140625" customWidth="1"/>
    <col min="11018" max="11018" width="15.42578125" customWidth="1"/>
    <col min="11266" max="11266" width="28.85546875" customWidth="1"/>
    <col min="11267" max="11267" width="13.140625" customWidth="1"/>
    <col min="11268" max="11268" width="11" customWidth="1"/>
    <col min="11269" max="11269" width="13.5703125" customWidth="1"/>
    <col min="11271" max="11271" width="7.85546875" customWidth="1"/>
    <col min="11272" max="11272" width="12" customWidth="1"/>
    <col min="11273" max="11273" width="12.140625" customWidth="1"/>
    <col min="11274" max="11274" width="15.42578125" customWidth="1"/>
    <col min="11522" max="11522" width="28.85546875" customWidth="1"/>
    <col min="11523" max="11523" width="13.140625" customWidth="1"/>
    <col min="11524" max="11524" width="11" customWidth="1"/>
    <col min="11525" max="11525" width="13.5703125" customWidth="1"/>
    <col min="11527" max="11527" width="7.85546875" customWidth="1"/>
    <col min="11528" max="11528" width="12" customWidth="1"/>
    <col min="11529" max="11529" width="12.140625" customWidth="1"/>
    <col min="11530" max="11530" width="15.42578125" customWidth="1"/>
    <col min="11778" max="11778" width="28.85546875" customWidth="1"/>
    <col min="11779" max="11779" width="13.140625" customWidth="1"/>
    <col min="11780" max="11780" width="11" customWidth="1"/>
    <col min="11781" max="11781" width="13.5703125" customWidth="1"/>
    <col min="11783" max="11783" width="7.85546875" customWidth="1"/>
    <col min="11784" max="11784" width="12" customWidth="1"/>
    <col min="11785" max="11785" width="12.140625" customWidth="1"/>
    <col min="11786" max="11786" width="15.42578125" customWidth="1"/>
    <col min="12034" max="12034" width="28.85546875" customWidth="1"/>
    <col min="12035" max="12035" width="13.140625" customWidth="1"/>
    <col min="12036" max="12036" width="11" customWidth="1"/>
    <col min="12037" max="12037" width="13.5703125" customWidth="1"/>
    <col min="12039" max="12039" width="7.85546875" customWidth="1"/>
    <col min="12040" max="12040" width="12" customWidth="1"/>
    <col min="12041" max="12041" width="12.140625" customWidth="1"/>
    <col min="12042" max="12042" width="15.42578125" customWidth="1"/>
    <col min="12290" max="12290" width="28.85546875" customWidth="1"/>
    <col min="12291" max="12291" width="13.140625" customWidth="1"/>
    <col min="12292" max="12292" width="11" customWidth="1"/>
    <col min="12293" max="12293" width="13.5703125" customWidth="1"/>
    <col min="12295" max="12295" width="7.85546875" customWidth="1"/>
    <col min="12296" max="12296" width="12" customWidth="1"/>
    <col min="12297" max="12297" width="12.140625" customWidth="1"/>
    <col min="12298" max="12298" width="15.42578125" customWidth="1"/>
    <col min="12546" max="12546" width="28.85546875" customWidth="1"/>
    <col min="12547" max="12547" width="13.140625" customWidth="1"/>
    <col min="12548" max="12548" width="11" customWidth="1"/>
    <col min="12549" max="12549" width="13.5703125" customWidth="1"/>
    <col min="12551" max="12551" width="7.85546875" customWidth="1"/>
    <col min="12552" max="12552" width="12" customWidth="1"/>
    <col min="12553" max="12553" width="12.140625" customWidth="1"/>
    <col min="12554" max="12554" width="15.42578125" customWidth="1"/>
    <col min="12802" max="12802" width="28.85546875" customWidth="1"/>
    <col min="12803" max="12803" width="13.140625" customWidth="1"/>
    <col min="12804" max="12804" width="11" customWidth="1"/>
    <col min="12805" max="12805" width="13.5703125" customWidth="1"/>
    <col min="12807" max="12807" width="7.85546875" customWidth="1"/>
    <col min="12808" max="12808" width="12" customWidth="1"/>
    <col min="12809" max="12809" width="12.140625" customWidth="1"/>
    <col min="12810" max="12810" width="15.42578125" customWidth="1"/>
    <col min="13058" max="13058" width="28.85546875" customWidth="1"/>
    <col min="13059" max="13059" width="13.140625" customWidth="1"/>
    <col min="13060" max="13060" width="11" customWidth="1"/>
    <col min="13061" max="13061" width="13.5703125" customWidth="1"/>
    <col min="13063" max="13063" width="7.85546875" customWidth="1"/>
    <col min="13064" max="13064" width="12" customWidth="1"/>
    <col min="13065" max="13065" width="12.140625" customWidth="1"/>
    <col min="13066" max="13066" width="15.42578125" customWidth="1"/>
    <col min="13314" max="13314" width="28.85546875" customWidth="1"/>
    <col min="13315" max="13315" width="13.140625" customWidth="1"/>
    <col min="13316" max="13316" width="11" customWidth="1"/>
    <col min="13317" max="13317" width="13.5703125" customWidth="1"/>
    <col min="13319" max="13319" width="7.85546875" customWidth="1"/>
    <col min="13320" max="13320" width="12" customWidth="1"/>
    <col min="13321" max="13321" width="12.140625" customWidth="1"/>
    <col min="13322" max="13322" width="15.42578125" customWidth="1"/>
    <col min="13570" max="13570" width="28.85546875" customWidth="1"/>
    <col min="13571" max="13571" width="13.140625" customWidth="1"/>
    <col min="13572" max="13572" width="11" customWidth="1"/>
    <col min="13573" max="13573" width="13.5703125" customWidth="1"/>
    <col min="13575" max="13575" width="7.85546875" customWidth="1"/>
    <col min="13576" max="13576" width="12" customWidth="1"/>
    <col min="13577" max="13577" width="12.140625" customWidth="1"/>
    <col min="13578" max="13578" width="15.42578125" customWidth="1"/>
    <col min="13826" max="13826" width="28.85546875" customWidth="1"/>
    <col min="13827" max="13827" width="13.140625" customWidth="1"/>
    <col min="13828" max="13828" width="11" customWidth="1"/>
    <col min="13829" max="13829" width="13.5703125" customWidth="1"/>
    <col min="13831" max="13831" width="7.85546875" customWidth="1"/>
    <col min="13832" max="13832" width="12" customWidth="1"/>
    <col min="13833" max="13833" width="12.140625" customWidth="1"/>
    <col min="13834" max="13834" width="15.42578125" customWidth="1"/>
    <col min="14082" max="14082" width="28.85546875" customWidth="1"/>
    <col min="14083" max="14083" width="13.140625" customWidth="1"/>
    <col min="14084" max="14084" width="11" customWidth="1"/>
    <col min="14085" max="14085" width="13.5703125" customWidth="1"/>
    <col min="14087" max="14087" width="7.85546875" customWidth="1"/>
    <col min="14088" max="14088" width="12" customWidth="1"/>
    <col min="14089" max="14089" width="12.140625" customWidth="1"/>
    <col min="14090" max="14090" width="15.42578125" customWidth="1"/>
    <col min="14338" max="14338" width="28.85546875" customWidth="1"/>
    <col min="14339" max="14339" width="13.140625" customWidth="1"/>
    <col min="14340" max="14340" width="11" customWidth="1"/>
    <col min="14341" max="14341" width="13.5703125" customWidth="1"/>
    <col min="14343" max="14343" width="7.85546875" customWidth="1"/>
    <col min="14344" max="14344" width="12" customWidth="1"/>
    <col min="14345" max="14345" width="12.140625" customWidth="1"/>
    <col min="14346" max="14346" width="15.42578125" customWidth="1"/>
    <col min="14594" max="14594" width="28.85546875" customWidth="1"/>
    <col min="14595" max="14595" width="13.140625" customWidth="1"/>
    <col min="14596" max="14596" width="11" customWidth="1"/>
    <col min="14597" max="14597" width="13.5703125" customWidth="1"/>
    <col min="14599" max="14599" width="7.85546875" customWidth="1"/>
    <col min="14600" max="14600" width="12" customWidth="1"/>
    <col min="14601" max="14601" width="12.140625" customWidth="1"/>
    <col min="14602" max="14602" width="15.42578125" customWidth="1"/>
    <col min="14850" max="14850" width="28.85546875" customWidth="1"/>
    <col min="14851" max="14851" width="13.140625" customWidth="1"/>
    <col min="14852" max="14852" width="11" customWidth="1"/>
    <col min="14853" max="14853" width="13.5703125" customWidth="1"/>
    <col min="14855" max="14855" width="7.85546875" customWidth="1"/>
    <col min="14856" max="14856" width="12" customWidth="1"/>
    <col min="14857" max="14857" width="12.140625" customWidth="1"/>
    <col min="14858" max="14858" width="15.42578125" customWidth="1"/>
    <col min="15106" max="15106" width="28.85546875" customWidth="1"/>
    <col min="15107" max="15107" width="13.140625" customWidth="1"/>
    <col min="15108" max="15108" width="11" customWidth="1"/>
    <col min="15109" max="15109" width="13.5703125" customWidth="1"/>
    <col min="15111" max="15111" width="7.85546875" customWidth="1"/>
    <col min="15112" max="15112" width="12" customWidth="1"/>
    <col min="15113" max="15113" width="12.140625" customWidth="1"/>
    <col min="15114" max="15114" width="15.42578125" customWidth="1"/>
    <col min="15362" max="15362" width="28.85546875" customWidth="1"/>
    <col min="15363" max="15363" width="13.140625" customWidth="1"/>
    <col min="15364" max="15364" width="11" customWidth="1"/>
    <col min="15365" max="15365" width="13.5703125" customWidth="1"/>
    <col min="15367" max="15367" width="7.85546875" customWidth="1"/>
    <col min="15368" max="15368" width="12" customWidth="1"/>
    <col min="15369" max="15369" width="12.140625" customWidth="1"/>
    <col min="15370" max="15370" width="15.42578125" customWidth="1"/>
    <col min="15618" max="15618" width="28.85546875" customWidth="1"/>
    <col min="15619" max="15619" width="13.140625" customWidth="1"/>
    <col min="15620" max="15620" width="11" customWidth="1"/>
    <col min="15621" max="15621" width="13.5703125" customWidth="1"/>
    <col min="15623" max="15623" width="7.85546875" customWidth="1"/>
    <col min="15624" max="15624" width="12" customWidth="1"/>
    <col min="15625" max="15625" width="12.140625" customWidth="1"/>
    <col min="15626" max="15626" width="15.42578125" customWidth="1"/>
    <col min="15874" max="15874" width="28.85546875" customWidth="1"/>
    <col min="15875" max="15875" width="13.140625" customWidth="1"/>
    <col min="15876" max="15876" width="11" customWidth="1"/>
    <col min="15877" max="15877" width="13.5703125" customWidth="1"/>
    <col min="15879" max="15879" width="7.85546875" customWidth="1"/>
    <col min="15880" max="15880" width="12" customWidth="1"/>
    <col min="15881" max="15881" width="12.140625" customWidth="1"/>
    <col min="15882" max="15882" width="15.42578125" customWidth="1"/>
    <col min="16130" max="16130" width="28.85546875" customWidth="1"/>
    <col min="16131" max="16131" width="13.140625" customWidth="1"/>
    <col min="16132" max="16132" width="11" customWidth="1"/>
    <col min="16133" max="16133" width="13.5703125" customWidth="1"/>
    <col min="16135" max="16135" width="7.85546875" customWidth="1"/>
    <col min="16136" max="16136" width="12" customWidth="1"/>
    <col min="16137" max="16137" width="12.140625" customWidth="1"/>
    <col min="16138" max="16138" width="15.42578125" customWidth="1"/>
  </cols>
  <sheetData>
    <row r="1" spans="1:10">
      <c r="A1" s="516" t="s">
        <v>338</v>
      </c>
      <c r="B1" s="516"/>
      <c r="C1" s="516"/>
      <c r="D1" s="49" t="s">
        <v>603</v>
      </c>
      <c r="E1" s="2"/>
      <c r="F1" s="2"/>
      <c r="G1" s="2"/>
      <c r="H1" s="2"/>
      <c r="I1" s="2"/>
      <c r="J1" s="2"/>
    </row>
    <row r="2" spans="1:10">
      <c r="A2" s="517" t="s">
        <v>339</v>
      </c>
      <c r="B2" s="517"/>
      <c r="C2" s="517"/>
      <c r="D2" s="517"/>
      <c r="E2" s="517"/>
      <c r="F2" s="2" t="s">
        <v>605</v>
      </c>
      <c r="G2" s="2"/>
      <c r="H2" s="2"/>
      <c r="I2" s="2"/>
      <c r="J2" s="2"/>
    </row>
    <row r="3" spans="1:10">
      <c r="A3" s="57"/>
      <c r="B3" s="2"/>
      <c r="C3" s="2"/>
      <c r="D3" s="2"/>
      <c r="E3" s="2"/>
      <c r="F3" s="2"/>
      <c r="G3" s="2"/>
      <c r="H3" s="2"/>
      <c r="I3" s="2"/>
      <c r="J3" s="2"/>
    </row>
    <row r="4" spans="1:10" ht="62.25" customHeight="1">
      <c r="A4" s="58" t="s">
        <v>210</v>
      </c>
      <c r="B4" s="4" t="s">
        <v>211</v>
      </c>
      <c r="C4" s="58" t="s">
        <v>212</v>
      </c>
      <c r="D4" s="58" t="s">
        <v>214</v>
      </c>
      <c r="E4" s="58" t="s">
        <v>213</v>
      </c>
      <c r="F4" s="58" t="s">
        <v>214</v>
      </c>
      <c r="G4" s="58" t="s">
        <v>6</v>
      </c>
      <c r="H4" s="58" t="s">
        <v>803</v>
      </c>
      <c r="I4" s="58" t="s">
        <v>804</v>
      </c>
      <c r="J4" s="59"/>
    </row>
    <row r="5" spans="1:10" s="257" customFormat="1" ht="62.25" customHeight="1">
      <c r="A5" s="58">
        <v>1</v>
      </c>
      <c r="B5" s="4" t="s">
        <v>752</v>
      </c>
      <c r="C5" s="58">
        <v>1</v>
      </c>
      <c r="D5" s="288" t="s">
        <v>753</v>
      </c>
      <c r="E5" s="288">
        <v>0</v>
      </c>
      <c r="F5" s="58">
        <v>0</v>
      </c>
      <c r="G5" s="58"/>
      <c r="H5" s="58" t="s">
        <v>753</v>
      </c>
      <c r="I5" s="58" t="s">
        <v>753</v>
      </c>
      <c r="J5" s="59"/>
    </row>
    <row r="6" spans="1:10" s="257" customFormat="1" ht="62.25" customHeight="1">
      <c r="A6" s="58">
        <v>2</v>
      </c>
      <c r="B6" s="4" t="s">
        <v>754</v>
      </c>
      <c r="C6" s="58">
        <v>1</v>
      </c>
      <c r="D6" s="288" t="s">
        <v>753</v>
      </c>
      <c r="E6" s="288">
        <v>0</v>
      </c>
      <c r="F6" s="58">
        <v>0</v>
      </c>
      <c r="G6" s="58"/>
      <c r="H6" s="58" t="s">
        <v>753</v>
      </c>
      <c r="I6" s="58" t="s">
        <v>753</v>
      </c>
      <c r="J6" s="59"/>
    </row>
    <row r="7" spans="1:10" ht="44.25" customHeight="1">
      <c r="A7" s="58">
        <v>3</v>
      </c>
      <c r="B7" s="29" t="s">
        <v>604</v>
      </c>
      <c r="C7" s="26">
        <v>43</v>
      </c>
      <c r="D7" s="30" t="s">
        <v>795</v>
      </c>
      <c r="E7" s="127">
        <v>10</v>
      </c>
      <c r="F7" s="30" t="s">
        <v>794</v>
      </c>
      <c r="G7" s="58" t="s">
        <v>755</v>
      </c>
      <c r="H7" s="58" t="s">
        <v>756</v>
      </c>
      <c r="I7" s="58" t="s">
        <v>757</v>
      </c>
      <c r="J7" s="5"/>
    </row>
    <row r="8" spans="1:10" s="257" customFormat="1" ht="44.25" customHeight="1">
      <c r="A8" s="58">
        <v>4</v>
      </c>
      <c r="B8" s="411" t="s">
        <v>800</v>
      </c>
      <c r="C8" s="258">
        <v>2</v>
      </c>
      <c r="D8" s="30" t="s">
        <v>796</v>
      </c>
      <c r="E8" s="127">
        <v>0</v>
      </c>
      <c r="F8" s="30">
        <v>0</v>
      </c>
      <c r="G8" s="58"/>
      <c r="H8" s="58"/>
      <c r="I8" s="58"/>
      <c r="J8" s="5"/>
    </row>
    <row r="9" spans="1:10" s="257" customFormat="1" ht="44.25" customHeight="1">
      <c r="A9" s="58">
        <v>5</v>
      </c>
      <c r="B9" s="410" t="s">
        <v>801</v>
      </c>
      <c r="C9" s="258">
        <v>3</v>
      </c>
      <c r="D9" s="30" t="s">
        <v>797</v>
      </c>
      <c r="E9" s="127">
        <v>0</v>
      </c>
      <c r="F9" s="30">
        <v>0</v>
      </c>
      <c r="G9" s="58"/>
      <c r="H9" s="58"/>
      <c r="I9" s="58"/>
      <c r="J9" s="5"/>
    </row>
    <row r="10" spans="1:10" s="257" customFormat="1" ht="44.25" customHeight="1">
      <c r="A10" s="58">
        <v>6</v>
      </c>
      <c r="B10" s="410" t="s">
        <v>802</v>
      </c>
      <c r="C10" s="258">
        <v>1</v>
      </c>
      <c r="D10" s="30" t="s">
        <v>799</v>
      </c>
      <c r="E10" s="127">
        <v>0</v>
      </c>
      <c r="F10" s="30">
        <v>0</v>
      </c>
      <c r="G10" s="58"/>
      <c r="H10" s="58"/>
      <c r="I10" s="58"/>
      <c r="J10" s="5"/>
    </row>
    <row r="11" spans="1:10" ht="75">
      <c r="A11" s="33"/>
      <c r="B11" s="118" t="s">
        <v>215</v>
      </c>
      <c r="C11" s="119"/>
      <c r="D11" s="60" t="s">
        <v>806</v>
      </c>
      <c r="E11" s="120"/>
      <c r="F11" s="293">
        <v>14.4</v>
      </c>
      <c r="G11" s="4"/>
      <c r="H11" s="4"/>
      <c r="I11" s="4" t="s">
        <v>807</v>
      </c>
      <c r="J11" s="5"/>
    </row>
    <row r="14" spans="1:10">
      <c r="A14" s="518" t="s">
        <v>216</v>
      </c>
      <c r="B14" s="518"/>
      <c r="C14" s="518"/>
      <c r="D14" s="5"/>
      <c r="E14" s="5"/>
      <c r="F14" s="5"/>
      <c r="G14" s="5"/>
      <c r="H14" s="5"/>
      <c r="I14" s="5"/>
    </row>
    <row r="15" spans="1:10" ht="30">
      <c r="A15" s="15" t="s">
        <v>210</v>
      </c>
      <c r="B15" s="4" t="s">
        <v>598</v>
      </c>
      <c r="C15" s="116" t="s">
        <v>599</v>
      </c>
      <c r="D15" s="4" t="s">
        <v>214</v>
      </c>
      <c r="E15" s="4" t="s">
        <v>12</v>
      </c>
      <c r="F15" s="4" t="s">
        <v>6</v>
      </c>
      <c r="G15" s="4"/>
      <c r="H15" s="4"/>
      <c r="I15" s="5"/>
    </row>
    <row r="16" spans="1:10" ht="74.099999999999994" customHeight="1">
      <c r="A16" s="15"/>
      <c r="B16" s="62"/>
      <c r="C16" s="3"/>
      <c r="D16" s="15"/>
      <c r="E16" s="31"/>
      <c r="F16" s="3"/>
      <c r="G16" s="3"/>
      <c r="H16" s="3"/>
      <c r="I16" s="56"/>
    </row>
    <row r="17" spans="1:9">
      <c r="A17" s="15"/>
      <c r="B17" s="29"/>
      <c r="C17" s="3"/>
      <c r="D17" s="15"/>
      <c r="E17" s="28"/>
      <c r="F17" s="3"/>
      <c r="G17" s="3"/>
      <c r="H17" s="3"/>
      <c r="I17" s="5"/>
    </row>
    <row r="20" spans="1:9" ht="140.25">
      <c r="B20" s="389" t="s">
        <v>798</v>
      </c>
      <c r="C20" s="389"/>
      <c r="D20" s="389"/>
      <c r="E20" s="389"/>
      <c r="F20" s="389"/>
      <c r="G20" s="389"/>
      <c r="H20" s="389"/>
    </row>
    <row r="21" spans="1:9">
      <c r="B21" s="389"/>
      <c r="C21" s="389"/>
      <c r="D21" s="389"/>
      <c r="E21" s="389"/>
      <c r="F21" s="389"/>
      <c r="G21" s="389"/>
      <c r="H21" s="389"/>
    </row>
    <row r="22" spans="1:9">
      <c r="B22" s="389"/>
      <c r="C22" s="389"/>
      <c r="D22" s="389"/>
      <c r="E22" s="389"/>
      <c r="F22" s="389"/>
      <c r="G22" s="389"/>
      <c r="H22" s="389"/>
    </row>
    <row r="23" spans="1:9">
      <c r="B23" s="389"/>
      <c r="C23" s="389"/>
      <c r="D23" s="389"/>
      <c r="E23" s="389"/>
      <c r="F23" s="389"/>
      <c r="G23" s="389"/>
      <c r="H23" s="389"/>
    </row>
  </sheetData>
  <mergeCells count="3">
    <mergeCell ref="A1:C1"/>
    <mergeCell ref="A2:E2"/>
    <mergeCell ref="A14:C14"/>
  </mergeCells>
  <hyperlinks>
    <hyperlink ref="B8" r:id="rId1" display="Microbiologist@40000X12*2 =960000"/>
  </hyperlinks>
  <pageMargins left="0.7" right="0.7" top="0.75" bottom="0.75" header="0.3" footer="0.3"/>
  <pageSetup orientation="portrait" verticalDpi="0" r:id="rId2"/>
</worksheet>
</file>

<file path=xl/worksheets/sheet8.xml><?xml version="1.0" encoding="utf-8"?>
<worksheet xmlns="http://schemas.openxmlformats.org/spreadsheetml/2006/main" xmlns:r="http://schemas.openxmlformats.org/officeDocument/2006/relationships">
  <dimension ref="A1:J58"/>
  <sheetViews>
    <sheetView zoomScaleSheetLayoutView="100" workbookViewId="0">
      <pane xSplit="1" ySplit="6" topLeftCell="B7" activePane="bottomRight" state="frozen"/>
      <selection pane="topRight" activeCell="B1" sqref="B1"/>
      <selection pane="bottomLeft" activeCell="A7" sqref="A7"/>
      <selection pane="bottomRight" activeCell="K37" sqref="K37"/>
    </sheetView>
  </sheetViews>
  <sheetFormatPr defaultRowHeight="15"/>
  <cols>
    <col min="1" max="1" width="36.5703125" customWidth="1"/>
    <col min="2" max="2" width="8.140625" style="32" customWidth="1"/>
    <col min="3" max="3" width="9.5703125" style="32" customWidth="1"/>
    <col min="4" max="5" width="6" style="32" customWidth="1"/>
    <col min="6" max="6" width="7" style="32" customWidth="1"/>
    <col min="7" max="7" width="6.42578125" style="32" customWidth="1"/>
    <col min="8" max="8" width="11" customWidth="1"/>
    <col min="9" max="9" width="16.85546875" customWidth="1"/>
    <col min="10" max="10" width="10.42578125" customWidth="1"/>
    <col min="257" max="257" width="36.5703125" customWidth="1"/>
    <col min="258" max="258" width="8.5703125" customWidth="1"/>
    <col min="259" max="259" width="9.5703125" customWidth="1"/>
    <col min="260" max="260" width="7.85546875" customWidth="1"/>
    <col min="264" max="264" width="11" customWidth="1"/>
    <col min="265" max="265" width="16.85546875" customWidth="1"/>
    <col min="266" max="266" width="17.85546875" customWidth="1"/>
    <col min="513" max="513" width="36.5703125" customWidth="1"/>
    <col min="514" max="514" width="8.5703125" customWidth="1"/>
    <col min="515" max="515" width="9.5703125" customWidth="1"/>
    <col min="516" max="516" width="7.85546875" customWidth="1"/>
    <col min="520" max="520" width="11" customWidth="1"/>
    <col min="521" max="521" width="16.85546875" customWidth="1"/>
    <col min="522" max="522" width="17.85546875" customWidth="1"/>
    <col min="769" max="769" width="36.5703125" customWidth="1"/>
    <col min="770" max="770" width="8.5703125" customWidth="1"/>
    <col min="771" max="771" width="9.5703125" customWidth="1"/>
    <col min="772" max="772" width="7.85546875" customWidth="1"/>
    <col min="776" max="776" width="11" customWidth="1"/>
    <col min="777" max="777" width="16.85546875" customWidth="1"/>
    <col min="778" max="778" width="17.85546875" customWidth="1"/>
    <col min="1025" max="1025" width="36.5703125" customWidth="1"/>
    <col min="1026" max="1026" width="8.5703125" customWidth="1"/>
    <col min="1027" max="1027" width="9.5703125" customWidth="1"/>
    <col min="1028" max="1028" width="7.85546875" customWidth="1"/>
    <col min="1032" max="1032" width="11" customWidth="1"/>
    <col min="1033" max="1033" width="16.85546875" customWidth="1"/>
    <col min="1034" max="1034" width="17.85546875" customWidth="1"/>
    <col min="1281" max="1281" width="36.5703125" customWidth="1"/>
    <col min="1282" max="1282" width="8.5703125" customWidth="1"/>
    <col min="1283" max="1283" width="9.5703125" customWidth="1"/>
    <col min="1284" max="1284" width="7.85546875" customWidth="1"/>
    <col min="1288" max="1288" width="11" customWidth="1"/>
    <col min="1289" max="1289" width="16.85546875" customWidth="1"/>
    <col min="1290" max="1290" width="17.85546875" customWidth="1"/>
    <col min="1537" max="1537" width="36.5703125" customWidth="1"/>
    <col min="1538" max="1538" width="8.5703125" customWidth="1"/>
    <col min="1539" max="1539" width="9.5703125" customWidth="1"/>
    <col min="1540" max="1540" width="7.85546875" customWidth="1"/>
    <col min="1544" max="1544" width="11" customWidth="1"/>
    <col min="1545" max="1545" width="16.85546875" customWidth="1"/>
    <col min="1546" max="1546" width="17.85546875" customWidth="1"/>
    <col min="1793" max="1793" width="36.5703125" customWidth="1"/>
    <col min="1794" max="1794" width="8.5703125" customWidth="1"/>
    <col min="1795" max="1795" width="9.5703125" customWidth="1"/>
    <col min="1796" max="1796" width="7.85546875" customWidth="1"/>
    <col min="1800" max="1800" width="11" customWidth="1"/>
    <col min="1801" max="1801" width="16.85546875" customWidth="1"/>
    <col min="1802" max="1802" width="17.85546875" customWidth="1"/>
    <col min="2049" max="2049" width="36.5703125" customWidth="1"/>
    <col min="2050" max="2050" width="8.5703125" customWidth="1"/>
    <col min="2051" max="2051" width="9.5703125" customWidth="1"/>
    <col min="2052" max="2052" width="7.85546875" customWidth="1"/>
    <col min="2056" max="2056" width="11" customWidth="1"/>
    <col min="2057" max="2057" width="16.85546875" customWidth="1"/>
    <col min="2058" max="2058" width="17.85546875" customWidth="1"/>
    <col min="2305" max="2305" width="36.5703125" customWidth="1"/>
    <col min="2306" max="2306" width="8.5703125" customWidth="1"/>
    <col min="2307" max="2307" width="9.5703125" customWidth="1"/>
    <col min="2308" max="2308" width="7.85546875" customWidth="1"/>
    <col min="2312" max="2312" width="11" customWidth="1"/>
    <col min="2313" max="2313" width="16.85546875" customWidth="1"/>
    <col min="2314" max="2314" width="17.85546875" customWidth="1"/>
    <col min="2561" max="2561" width="36.5703125" customWidth="1"/>
    <col min="2562" max="2562" width="8.5703125" customWidth="1"/>
    <col min="2563" max="2563" width="9.5703125" customWidth="1"/>
    <col min="2564" max="2564" width="7.85546875" customWidth="1"/>
    <col min="2568" max="2568" width="11" customWidth="1"/>
    <col min="2569" max="2569" width="16.85546875" customWidth="1"/>
    <col min="2570" max="2570" width="17.85546875" customWidth="1"/>
    <col min="2817" max="2817" width="36.5703125" customWidth="1"/>
    <col min="2818" max="2818" width="8.5703125" customWidth="1"/>
    <col min="2819" max="2819" width="9.5703125" customWidth="1"/>
    <col min="2820" max="2820" width="7.85546875" customWidth="1"/>
    <col min="2824" max="2824" width="11" customWidth="1"/>
    <col min="2825" max="2825" width="16.85546875" customWidth="1"/>
    <col min="2826" max="2826" width="17.85546875" customWidth="1"/>
    <col min="3073" max="3073" width="36.5703125" customWidth="1"/>
    <col min="3074" max="3074" width="8.5703125" customWidth="1"/>
    <col min="3075" max="3075" width="9.5703125" customWidth="1"/>
    <col min="3076" max="3076" width="7.85546875" customWidth="1"/>
    <col min="3080" max="3080" width="11" customWidth="1"/>
    <col min="3081" max="3081" width="16.85546875" customWidth="1"/>
    <col min="3082" max="3082" width="17.85546875" customWidth="1"/>
    <col min="3329" max="3329" width="36.5703125" customWidth="1"/>
    <col min="3330" max="3330" width="8.5703125" customWidth="1"/>
    <col min="3331" max="3331" width="9.5703125" customWidth="1"/>
    <col min="3332" max="3332" width="7.85546875" customWidth="1"/>
    <col min="3336" max="3336" width="11" customWidth="1"/>
    <col min="3337" max="3337" width="16.85546875" customWidth="1"/>
    <col min="3338" max="3338" width="17.85546875" customWidth="1"/>
    <col min="3585" max="3585" width="36.5703125" customWidth="1"/>
    <col min="3586" max="3586" width="8.5703125" customWidth="1"/>
    <col min="3587" max="3587" width="9.5703125" customWidth="1"/>
    <col min="3588" max="3588" width="7.85546875" customWidth="1"/>
    <col min="3592" max="3592" width="11" customWidth="1"/>
    <col min="3593" max="3593" width="16.85546875" customWidth="1"/>
    <col min="3594" max="3594" width="17.85546875" customWidth="1"/>
    <col min="3841" max="3841" width="36.5703125" customWidth="1"/>
    <col min="3842" max="3842" width="8.5703125" customWidth="1"/>
    <col min="3843" max="3843" width="9.5703125" customWidth="1"/>
    <col min="3844" max="3844" width="7.85546875" customWidth="1"/>
    <col min="3848" max="3848" width="11" customWidth="1"/>
    <col min="3849" max="3849" width="16.85546875" customWidth="1"/>
    <col min="3850" max="3850" width="17.85546875" customWidth="1"/>
    <col min="4097" max="4097" width="36.5703125" customWidth="1"/>
    <col min="4098" max="4098" width="8.5703125" customWidth="1"/>
    <col min="4099" max="4099" width="9.5703125" customWidth="1"/>
    <col min="4100" max="4100" width="7.85546875" customWidth="1"/>
    <col min="4104" max="4104" width="11" customWidth="1"/>
    <col min="4105" max="4105" width="16.85546875" customWidth="1"/>
    <col min="4106" max="4106" width="17.85546875" customWidth="1"/>
    <col min="4353" max="4353" width="36.5703125" customWidth="1"/>
    <col min="4354" max="4354" width="8.5703125" customWidth="1"/>
    <col min="4355" max="4355" width="9.5703125" customWidth="1"/>
    <col min="4356" max="4356" width="7.85546875" customWidth="1"/>
    <col min="4360" max="4360" width="11" customWidth="1"/>
    <col min="4361" max="4361" width="16.85546875" customWidth="1"/>
    <col min="4362" max="4362" width="17.85546875" customWidth="1"/>
    <col min="4609" max="4609" width="36.5703125" customWidth="1"/>
    <col min="4610" max="4610" width="8.5703125" customWidth="1"/>
    <col min="4611" max="4611" width="9.5703125" customWidth="1"/>
    <col min="4612" max="4612" width="7.85546875" customWidth="1"/>
    <col min="4616" max="4616" width="11" customWidth="1"/>
    <col min="4617" max="4617" width="16.85546875" customWidth="1"/>
    <col min="4618" max="4618" width="17.85546875" customWidth="1"/>
    <col min="4865" max="4865" width="36.5703125" customWidth="1"/>
    <col min="4866" max="4866" width="8.5703125" customWidth="1"/>
    <col min="4867" max="4867" width="9.5703125" customWidth="1"/>
    <col min="4868" max="4868" width="7.85546875" customWidth="1"/>
    <col min="4872" max="4872" width="11" customWidth="1"/>
    <col min="4873" max="4873" width="16.85546875" customWidth="1"/>
    <col min="4874" max="4874" width="17.85546875" customWidth="1"/>
    <col min="5121" max="5121" width="36.5703125" customWidth="1"/>
    <col min="5122" max="5122" width="8.5703125" customWidth="1"/>
    <col min="5123" max="5123" width="9.5703125" customWidth="1"/>
    <col min="5124" max="5124" width="7.85546875" customWidth="1"/>
    <col min="5128" max="5128" width="11" customWidth="1"/>
    <col min="5129" max="5129" width="16.85546875" customWidth="1"/>
    <col min="5130" max="5130" width="17.85546875" customWidth="1"/>
    <col min="5377" max="5377" width="36.5703125" customWidth="1"/>
    <col min="5378" max="5378" width="8.5703125" customWidth="1"/>
    <col min="5379" max="5379" width="9.5703125" customWidth="1"/>
    <col min="5380" max="5380" width="7.85546875" customWidth="1"/>
    <col min="5384" max="5384" width="11" customWidth="1"/>
    <col min="5385" max="5385" width="16.85546875" customWidth="1"/>
    <col min="5386" max="5386" width="17.85546875" customWidth="1"/>
    <col min="5633" max="5633" width="36.5703125" customWidth="1"/>
    <col min="5634" max="5634" width="8.5703125" customWidth="1"/>
    <col min="5635" max="5635" width="9.5703125" customWidth="1"/>
    <col min="5636" max="5636" width="7.85546875" customWidth="1"/>
    <col min="5640" max="5640" width="11" customWidth="1"/>
    <col min="5641" max="5641" width="16.85546875" customWidth="1"/>
    <col min="5642" max="5642" width="17.85546875" customWidth="1"/>
    <col min="5889" max="5889" width="36.5703125" customWidth="1"/>
    <col min="5890" max="5890" width="8.5703125" customWidth="1"/>
    <col min="5891" max="5891" width="9.5703125" customWidth="1"/>
    <col min="5892" max="5892" width="7.85546875" customWidth="1"/>
    <col min="5896" max="5896" width="11" customWidth="1"/>
    <col min="5897" max="5897" width="16.85546875" customWidth="1"/>
    <col min="5898" max="5898" width="17.85546875" customWidth="1"/>
    <col min="6145" max="6145" width="36.5703125" customWidth="1"/>
    <col min="6146" max="6146" width="8.5703125" customWidth="1"/>
    <col min="6147" max="6147" width="9.5703125" customWidth="1"/>
    <col min="6148" max="6148" width="7.85546875" customWidth="1"/>
    <col min="6152" max="6152" width="11" customWidth="1"/>
    <col min="6153" max="6153" width="16.85546875" customWidth="1"/>
    <col min="6154" max="6154" width="17.85546875" customWidth="1"/>
    <col min="6401" max="6401" width="36.5703125" customWidth="1"/>
    <col min="6402" max="6402" width="8.5703125" customWidth="1"/>
    <col min="6403" max="6403" width="9.5703125" customWidth="1"/>
    <col min="6404" max="6404" width="7.85546875" customWidth="1"/>
    <col min="6408" max="6408" width="11" customWidth="1"/>
    <col min="6409" max="6409" width="16.85546875" customWidth="1"/>
    <col min="6410" max="6410" width="17.85546875" customWidth="1"/>
    <col min="6657" max="6657" width="36.5703125" customWidth="1"/>
    <col min="6658" max="6658" width="8.5703125" customWidth="1"/>
    <col min="6659" max="6659" width="9.5703125" customWidth="1"/>
    <col min="6660" max="6660" width="7.85546875" customWidth="1"/>
    <col min="6664" max="6664" width="11" customWidth="1"/>
    <col min="6665" max="6665" width="16.85546875" customWidth="1"/>
    <col min="6666" max="6666" width="17.85546875" customWidth="1"/>
    <col min="6913" max="6913" width="36.5703125" customWidth="1"/>
    <col min="6914" max="6914" width="8.5703125" customWidth="1"/>
    <col min="6915" max="6915" width="9.5703125" customWidth="1"/>
    <col min="6916" max="6916" width="7.85546875" customWidth="1"/>
    <col min="6920" max="6920" width="11" customWidth="1"/>
    <col min="6921" max="6921" width="16.85546875" customWidth="1"/>
    <col min="6922" max="6922" width="17.85546875" customWidth="1"/>
    <col min="7169" max="7169" width="36.5703125" customWidth="1"/>
    <col min="7170" max="7170" width="8.5703125" customWidth="1"/>
    <col min="7171" max="7171" width="9.5703125" customWidth="1"/>
    <col min="7172" max="7172" width="7.85546875" customWidth="1"/>
    <col min="7176" max="7176" width="11" customWidth="1"/>
    <col min="7177" max="7177" width="16.85546875" customWidth="1"/>
    <col min="7178" max="7178" width="17.85546875" customWidth="1"/>
    <col min="7425" max="7425" width="36.5703125" customWidth="1"/>
    <col min="7426" max="7426" width="8.5703125" customWidth="1"/>
    <col min="7427" max="7427" width="9.5703125" customWidth="1"/>
    <col min="7428" max="7428" width="7.85546875" customWidth="1"/>
    <col min="7432" max="7432" width="11" customWidth="1"/>
    <col min="7433" max="7433" width="16.85546875" customWidth="1"/>
    <col min="7434" max="7434" width="17.85546875" customWidth="1"/>
    <col min="7681" max="7681" width="36.5703125" customWidth="1"/>
    <col min="7682" max="7682" width="8.5703125" customWidth="1"/>
    <col min="7683" max="7683" width="9.5703125" customWidth="1"/>
    <col min="7684" max="7684" width="7.85546875" customWidth="1"/>
    <col min="7688" max="7688" width="11" customWidth="1"/>
    <col min="7689" max="7689" width="16.85546875" customWidth="1"/>
    <col min="7690" max="7690" width="17.85546875" customWidth="1"/>
    <col min="7937" max="7937" width="36.5703125" customWidth="1"/>
    <col min="7938" max="7938" width="8.5703125" customWidth="1"/>
    <col min="7939" max="7939" width="9.5703125" customWidth="1"/>
    <col min="7940" max="7940" width="7.85546875" customWidth="1"/>
    <col min="7944" max="7944" width="11" customWidth="1"/>
    <col min="7945" max="7945" width="16.85546875" customWidth="1"/>
    <col min="7946" max="7946" width="17.85546875" customWidth="1"/>
    <col min="8193" max="8193" width="36.5703125" customWidth="1"/>
    <col min="8194" max="8194" width="8.5703125" customWidth="1"/>
    <col min="8195" max="8195" width="9.5703125" customWidth="1"/>
    <col min="8196" max="8196" width="7.85546875" customWidth="1"/>
    <col min="8200" max="8200" width="11" customWidth="1"/>
    <col min="8201" max="8201" width="16.85546875" customWidth="1"/>
    <col min="8202" max="8202" width="17.85546875" customWidth="1"/>
    <col min="8449" max="8449" width="36.5703125" customWidth="1"/>
    <col min="8450" max="8450" width="8.5703125" customWidth="1"/>
    <col min="8451" max="8451" width="9.5703125" customWidth="1"/>
    <col min="8452" max="8452" width="7.85546875" customWidth="1"/>
    <col min="8456" max="8456" width="11" customWidth="1"/>
    <col min="8457" max="8457" width="16.85546875" customWidth="1"/>
    <col min="8458" max="8458" width="17.85546875" customWidth="1"/>
    <col min="8705" max="8705" width="36.5703125" customWidth="1"/>
    <col min="8706" max="8706" width="8.5703125" customWidth="1"/>
    <col min="8707" max="8707" width="9.5703125" customWidth="1"/>
    <col min="8708" max="8708" width="7.85546875" customWidth="1"/>
    <col min="8712" max="8712" width="11" customWidth="1"/>
    <col min="8713" max="8713" width="16.85546875" customWidth="1"/>
    <col min="8714" max="8714" width="17.85546875" customWidth="1"/>
    <col min="8961" max="8961" width="36.5703125" customWidth="1"/>
    <col min="8962" max="8962" width="8.5703125" customWidth="1"/>
    <col min="8963" max="8963" width="9.5703125" customWidth="1"/>
    <col min="8964" max="8964" width="7.85546875" customWidth="1"/>
    <col min="8968" max="8968" width="11" customWidth="1"/>
    <col min="8969" max="8969" width="16.85546875" customWidth="1"/>
    <col min="8970" max="8970" width="17.85546875" customWidth="1"/>
    <col min="9217" max="9217" width="36.5703125" customWidth="1"/>
    <col min="9218" max="9218" width="8.5703125" customWidth="1"/>
    <col min="9219" max="9219" width="9.5703125" customWidth="1"/>
    <col min="9220" max="9220" width="7.85546875" customWidth="1"/>
    <col min="9224" max="9224" width="11" customWidth="1"/>
    <col min="9225" max="9225" width="16.85546875" customWidth="1"/>
    <col min="9226" max="9226" width="17.85546875" customWidth="1"/>
    <col min="9473" max="9473" width="36.5703125" customWidth="1"/>
    <col min="9474" max="9474" width="8.5703125" customWidth="1"/>
    <col min="9475" max="9475" width="9.5703125" customWidth="1"/>
    <col min="9476" max="9476" width="7.85546875" customWidth="1"/>
    <col min="9480" max="9480" width="11" customWidth="1"/>
    <col min="9481" max="9481" width="16.85546875" customWidth="1"/>
    <col min="9482" max="9482" width="17.85546875" customWidth="1"/>
    <col min="9729" max="9729" width="36.5703125" customWidth="1"/>
    <col min="9730" max="9730" width="8.5703125" customWidth="1"/>
    <col min="9731" max="9731" width="9.5703125" customWidth="1"/>
    <col min="9732" max="9732" width="7.85546875" customWidth="1"/>
    <col min="9736" max="9736" width="11" customWidth="1"/>
    <col min="9737" max="9737" width="16.85546875" customWidth="1"/>
    <col min="9738" max="9738" width="17.85546875" customWidth="1"/>
    <col min="9985" max="9985" width="36.5703125" customWidth="1"/>
    <col min="9986" max="9986" width="8.5703125" customWidth="1"/>
    <col min="9987" max="9987" width="9.5703125" customWidth="1"/>
    <col min="9988" max="9988" width="7.85546875" customWidth="1"/>
    <col min="9992" max="9992" width="11" customWidth="1"/>
    <col min="9993" max="9993" width="16.85546875" customWidth="1"/>
    <col min="9994" max="9994" width="17.85546875" customWidth="1"/>
    <col min="10241" max="10241" width="36.5703125" customWidth="1"/>
    <col min="10242" max="10242" width="8.5703125" customWidth="1"/>
    <col min="10243" max="10243" width="9.5703125" customWidth="1"/>
    <col min="10244" max="10244" width="7.85546875" customWidth="1"/>
    <col min="10248" max="10248" width="11" customWidth="1"/>
    <col min="10249" max="10249" width="16.85546875" customWidth="1"/>
    <col min="10250" max="10250" width="17.85546875" customWidth="1"/>
    <col min="10497" max="10497" width="36.5703125" customWidth="1"/>
    <col min="10498" max="10498" width="8.5703125" customWidth="1"/>
    <col min="10499" max="10499" width="9.5703125" customWidth="1"/>
    <col min="10500" max="10500" width="7.85546875" customWidth="1"/>
    <col min="10504" max="10504" width="11" customWidth="1"/>
    <col min="10505" max="10505" width="16.85546875" customWidth="1"/>
    <col min="10506" max="10506" width="17.85546875" customWidth="1"/>
    <col min="10753" max="10753" width="36.5703125" customWidth="1"/>
    <col min="10754" max="10754" width="8.5703125" customWidth="1"/>
    <col min="10755" max="10755" width="9.5703125" customWidth="1"/>
    <col min="10756" max="10756" width="7.85546875" customWidth="1"/>
    <col min="10760" max="10760" width="11" customWidth="1"/>
    <col min="10761" max="10761" width="16.85546875" customWidth="1"/>
    <col min="10762" max="10762" width="17.85546875" customWidth="1"/>
    <col min="11009" max="11009" width="36.5703125" customWidth="1"/>
    <col min="11010" max="11010" width="8.5703125" customWidth="1"/>
    <col min="11011" max="11011" width="9.5703125" customWidth="1"/>
    <col min="11012" max="11012" width="7.85546875" customWidth="1"/>
    <col min="11016" max="11016" width="11" customWidth="1"/>
    <col min="11017" max="11017" width="16.85546875" customWidth="1"/>
    <col min="11018" max="11018" width="17.85546875" customWidth="1"/>
    <col min="11265" max="11265" width="36.5703125" customWidth="1"/>
    <col min="11266" max="11266" width="8.5703125" customWidth="1"/>
    <col min="11267" max="11267" width="9.5703125" customWidth="1"/>
    <col min="11268" max="11268" width="7.85546875" customWidth="1"/>
    <col min="11272" max="11272" width="11" customWidth="1"/>
    <col min="11273" max="11273" width="16.85546875" customWidth="1"/>
    <col min="11274" max="11274" width="17.85546875" customWidth="1"/>
    <col min="11521" max="11521" width="36.5703125" customWidth="1"/>
    <col min="11522" max="11522" width="8.5703125" customWidth="1"/>
    <col min="11523" max="11523" width="9.5703125" customWidth="1"/>
    <col min="11524" max="11524" width="7.85546875" customWidth="1"/>
    <col min="11528" max="11528" width="11" customWidth="1"/>
    <col min="11529" max="11529" width="16.85546875" customWidth="1"/>
    <col min="11530" max="11530" width="17.85546875" customWidth="1"/>
    <col min="11777" max="11777" width="36.5703125" customWidth="1"/>
    <col min="11778" max="11778" width="8.5703125" customWidth="1"/>
    <col min="11779" max="11779" width="9.5703125" customWidth="1"/>
    <col min="11780" max="11780" width="7.85546875" customWidth="1"/>
    <col min="11784" max="11784" width="11" customWidth="1"/>
    <col min="11785" max="11785" width="16.85546875" customWidth="1"/>
    <col min="11786" max="11786" width="17.85546875" customWidth="1"/>
    <col min="12033" max="12033" width="36.5703125" customWidth="1"/>
    <col min="12034" max="12034" width="8.5703125" customWidth="1"/>
    <col min="12035" max="12035" width="9.5703125" customWidth="1"/>
    <col min="12036" max="12036" width="7.85546875" customWidth="1"/>
    <col min="12040" max="12040" width="11" customWidth="1"/>
    <col min="12041" max="12041" width="16.85546875" customWidth="1"/>
    <col min="12042" max="12042" width="17.85546875" customWidth="1"/>
    <col min="12289" max="12289" width="36.5703125" customWidth="1"/>
    <col min="12290" max="12290" width="8.5703125" customWidth="1"/>
    <col min="12291" max="12291" width="9.5703125" customWidth="1"/>
    <col min="12292" max="12292" width="7.85546875" customWidth="1"/>
    <col min="12296" max="12296" width="11" customWidth="1"/>
    <col min="12297" max="12297" width="16.85546875" customWidth="1"/>
    <col min="12298" max="12298" width="17.85546875" customWidth="1"/>
    <col min="12545" max="12545" width="36.5703125" customWidth="1"/>
    <col min="12546" max="12546" width="8.5703125" customWidth="1"/>
    <col min="12547" max="12547" width="9.5703125" customWidth="1"/>
    <col min="12548" max="12548" width="7.85546875" customWidth="1"/>
    <col min="12552" max="12552" width="11" customWidth="1"/>
    <col min="12553" max="12553" width="16.85546875" customWidth="1"/>
    <col min="12554" max="12554" width="17.85546875" customWidth="1"/>
    <col min="12801" max="12801" width="36.5703125" customWidth="1"/>
    <col min="12802" max="12802" width="8.5703125" customWidth="1"/>
    <col min="12803" max="12803" width="9.5703125" customWidth="1"/>
    <col min="12804" max="12804" width="7.85546875" customWidth="1"/>
    <col min="12808" max="12808" width="11" customWidth="1"/>
    <col min="12809" max="12809" width="16.85546875" customWidth="1"/>
    <col min="12810" max="12810" width="17.85546875" customWidth="1"/>
    <col min="13057" max="13057" width="36.5703125" customWidth="1"/>
    <col min="13058" max="13058" width="8.5703125" customWidth="1"/>
    <col min="13059" max="13059" width="9.5703125" customWidth="1"/>
    <col min="13060" max="13060" width="7.85546875" customWidth="1"/>
    <col min="13064" max="13064" width="11" customWidth="1"/>
    <col min="13065" max="13065" width="16.85546875" customWidth="1"/>
    <col min="13066" max="13066" width="17.85546875" customWidth="1"/>
    <col min="13313" max="13313" width="36.5703125" customWidth="1"/>
    <col min="13314" max="13314" width="8.5703125" customWidth="1"/>
    <col min="13315" max="13315" width="9.5703125" customWidth="1"/>
    <col min="13316" max="13316" width="7.85546875" customWidth="1"/>
    <col min="13320" max="13320" width="11" customWidth="1"/>
    <col min="13321" max="13321" width="16.85546875" customWidth="1"/>
    <col min="13322" max="13322" width="17.85546875" customWidth="1"/>
    <col min="13569" max="13569" width="36.5703125" customWidth="1"/>
    <col min="13570" max="13570" width="8.5703125" customWidth="1"/>
    <col min="13571" max="13571" width="9.5703125" customWidth="1"/>
    <col min="13572" max="13572" width="7.85546875" customWidth="1"/>
    <col min="13576" max="13576" width="11" customWidth="1"/>
    <col min="13577" max="13577" width="16.85546875" customWidth="1"/>
    <col min="13578" max="13578" width="17.85546875" customWidth="1"/>
    <col min="13825" max="13825" width="36.5703125" customWidth="1"/>
    <col min="13826" max="13826" width="8.5703125" customWidth="1"/>
    <col min="13827" max="13827" width="9.5703125" customWidth="1"/>
    <col min="13828" max="13828" width="7.85546875" customWidth="1"/>
    <col min="13832" max="13832" width="11" customWidth="1"/>
    <col min="13833" max="13833" width="16.85546875" customWidth="1"/>
    <col min="13834" max="13834" width="17.85546875" customWidth="1"/>
    <col min="14081" max="14081" width="36.5703125" customWidth="1"/>
    <col min="14082" max="14082" width="8.5703125" customWidth="1"/>
    <col min="14083" max="14083" width="9.5703125" customWidth="1"/>
    <col min="14084" max="14084" width="7.85546875" customWidth="1"/>
    <col min="14088" max="14088" width="11" customWidth="1"/>
    <col min="14089" max="14089" width="16.85546875" customWidth="1"/>
    <col min="14090" max="14090" width="17.85546875" customWidth="1"/>
    <col min="14337" max="14337" width="36.5703125" customWidth="1"/>
    <col min="14338" max="14338" width="8.5703125" customWidth="1"/>
    <col min="14339" max="14339" width="9.5703125" customWidth="1"/>
    <col min="14340" max="14340" width="7.85546875" customWidth="1"/>
    <col min="14344" max="14344" width="11" customWidth="1"/>
    <col min="14345" max="14345" width="16.85546875" customWidth="1"/>
    <col min="14346" max="14346" width="17.85546875" customWidth="1"/>
    <col min="14593" max="14593" width="36.5703125" customWidth="1"/>
    <col min="14594" max="14594" width="8.5703125" customWidth="1"/>
    <col min="14595" max="14595" width="9.5703125" customWidth="1"/>
    <col min="14596" max="14596" width="7.85546875" customWidth="1"/>
    <col min="14600" max="14600" width="11" customWidth="1"/>
    <col min="14601" max="14601" width="16.85546875" customWidth="1"/>
    <col min="14602" max="14602" width="17.85546875" customWidth="1"/>
    <col min="14849" max="14849" width="36.5703125" customWidth="1"/>
    <col min="14850" max="14850" width="8.5703125" customWidth="1"/>
    <col min="14851" max="14851" width="9.5703125" customWidth="1"/>
    <col min="14852" max="14852" width="7.85546875" customWidth="1"/>
    <col min="14856" max="14856" width="11" customWidth="1"/>
    <col min="14857" max="14857" width="16.85546875" customWidth="1"/>
    <col min="14858" max="14858" width="17.85546875" customWidth="1"/>
    <col min="15105" max="15105" width="36.5703125" customWidth="1"/>
    <col min="15106" max="15106" width="8.5703125" customWidth="1"/>
    <col min="15107" max="15107" width="9.5703125" customWidth="1"/>
    <col min="15108" max="15108" width="7.85546875" customWidth="1"/>
    <col min="15112" max="15112" width="11" customWidth="1"/>
    <col min="15113" max="15113" width="16.85546875" customWidth="1"/>
    <col min="15114" max="15114" width="17.85546875" customWidth="1"/>
    <col min="15361" max="15361" width="36.5703125" customWidth="1"/>
    <col min="15362" max="15362" width="8.5703125" customWidth="1"/>
    <col min="15363" max="15363" width="9.5703125" customWidth="1"/>
    <col min="15364" max="15364" width="7.85546875" customWidth="1"/>
    <col min="15368" max="15368" width="11" customWidth="1"/>
    <col min="15369" max="15369" width="16.85546875" customWidth="1"/>
    <col min="15370" max="15370" width="17.85546875" customWidth="1"/>
    <col min="15617" max="15617" width="36.5703125" customWidth="1"/>
    <col min="15618" max="15618" width="8.5703125" customWidth="1"/>
    <col min="15619" max="15619" width="9.5703125" customWidth="1"/>
    <col min="15620" max="15620" width="7.85546875" customWidth="1"/>
    <col min="15624" max="15624" width="11" customWidth="1"/>
    <col min="15625" max="15625" width="16.85546875" customWidth="1"/>
    <col min="15626" max="15626" width="17.85546875" customWidth="1"/>
    <col min="15873" max="15873" width="36.5703125" customWidth="1"/>
    <col min="15874" max="15874" width="8.5703125" customWidth="1"/>
    <col min="15875" max="15875" width="9.5703125" customWidth="1"/>
    <col min="15876" max="15876" width="7.85546875" customWidth="1"/>
    <col min="15880" max="15880" width="11" customWidth="1"/>
    <col min="15881" max="15881" width="16.85546875" customWidth="1"/>
    <col min="15882" max="15882" width="17.85546875" customWidth="1"/>
    <col min="16129" max="16129" width="36.5703125" customWidth="1"/>
    <col min="16130" max="16130" width="8.5703125" customWidth="1"/>
    <col min="16131" max="16131" width="9.5703125" customWidth="1"/>
    <col min="16132" max="16132" width="7.85546875" customWidth="1"/>
    <col min="16136" max="16136" width="11" customWidth="1"/>
    <col min="16137" max="16137" width="16.85546875" customWidth="1"/>
    <col min="16138" max="16138" width="17.85546875" customWidth="1"/>
  </cols>
  <sheetData>
    <row r="1" spans="1:10">
      <c r="A1" s="139" t="s">
        <v>217</v>
      </c>
    </row>
    <row r="2" spans="1:10">
      <c r="A2" t="s">
        <v>218</v>
      </c>
      <c r="B2" s="525"/>
      <c r="C2" s="525"/>
      <c r="D2" s="525"/>
    </row>
    <row r="3" spans="1:10" ht="42" customHeight="1">
      <c r="A3" s="521" t="s">
        <v>25</v>
      </c>
      <c r="B3" s="520" t="s">
        <v>219</v>
      </c>
      <c r="C3" s="520" t="s">
        <v>220</v>
      </c>
      <c r="D3" s="526" t="s">
        <v>221</v>
      </c>
      <c r="E3" s="527"/>
      <c r="F3" s="527"/>
      <c r="G3" s="528"/>
      <c r="H3" s="521" t="s">
        <v>222</v>
      </c>
      <c r="I3" s="140" t="s">
        <v>223</v>
      </c>
      <c r="J3" s="521" t="s">
        <v>224</v>
      </c>
    </row>
    <row r="4" spans="1:10">
      <c r="A4" s="521"/>
      <c r="B4" s="520"/>
      <c r="C4" s="520"/>
      <c r="D4" s="529"/>
      <c r="E4" s="530"/>
      <c r="F4" s="530"/>
      <c r="G4" s="531"/>
      <c r="H4" s="521"/>
      <c r="I4" s="140" t="s">
        <v>671</v>
      </c>
      <c r="J4" s="521"/>
    </row>
    <row r="5" spans="1:10">
      <c r="A5" s="521"/>
      <c r="B5" s="520"/>
      <c r="C5" s="520"/>
      <c r="D5" s="141" t="s">
        <v>225</v>
      </c>
      <c r="E5" s="141" t="s">
        <v>226</v>
      </c>
      <c r="F5" s="141" t="s">
        <v>227</v>
      </c>
      <c r="G5" s="141" t="s">
        <v>228</v>
      </c>
      <c r="H5" s="521"/>
      <c r="I5" s="142"/>
      <c r="J5" s="521"/>
    </row>
    <row r="6" spans="1:10">
      <c r="A6" s="140"/>
      <c r="B6" s="141" t="s">
        <v>229</v>
      </c>
      <c r="C6" s="141" t="s">
        <v>230</v>
      </c>
      <c r="D6" s="522" t="s">
        <v>231</v>
      </c>
      <c r="E6" s="523"/>
      <c r="F6" s="523"/>
      <c r="G6" s="524"/>
      <c r="H6" s="141" t="s">
        <v>232</v>
      </c>
      <c r="I6" s="141" t="s">
        <v>233</v>
      </c>
      <c r="J6" s="141" t="s">
        <v>234</v>
      </c>
    </row>
    <row r="7" spans="1:10">
      <c r="A7" s="140" t="s">
        <v>674</v>
      </c>
      <c r="B7" s="453">
        <v>22</v>
      </c>
      <c r="C7" s="453"/>
      <c r="D7" s="453">
        <v>22</v>
      </c>
      <c r="E7" s="453"/>
      <c r="F7" s="453">
        <v>22</v>
      </c>
      <c r="G7" s="453"/>
      <c r="H7" s="141"/>
      <c r="I7" s="141"/>
      <c r="J7" s="141"/>
    </row>
    <row r="8" spans="1:10">
      <c r="A8" s="140" t="s">
        <v>675</v>
      </c>
      <c r="B8" s="453">
        <v>22</v>
      </c>
      <c r="C8" s="453"/>
      <c r="D8" s="453">
        <v>22</v>
      </c>
      <c r="E8" s="453"/>
      <c r="F8" s="453">
        <v>22</v>
      </c>
      <c r="G8" s="453"/>
      <c r="H8" s="141"/>
      <c r="I8" s="141"/>
      <c r="J8" s="141"/>
    </row>
    <row r="9" spans="1:10">
      <c r="A9" s="140" t="s">
        <v>600</v>
      </c>
      <c r="B9" s="453">
        <v>22</v>
      </c>
      <c r="C9" s="453"/>
      <c r="D9" s="453">
        <v>22</v>
      </c>
      <c r="E9" s="453"/>
      <c r="F9" s="453">
        <v>22</v>
      </c>
      <c r="G9" s="453"/>
      <c r="H9" s="141"/>
      <c r="I9" s="141"/>
      <c r="J9" s="141"/>
    </row>
    <row r="10" spans="1:10" ht="21">
      <c r="A10" s="140" t="s">
        <v>676</v>
      </c>
      <c r="B10" s="453">
        <v>22</v>
      </c>
      <c r="C10" s="453"/>
      <c r="D10" s="453">
        <v>22</v>
      </c>
      <c r="E10" s="453"/>
      <c r="F10" s="453">
        <v>22</v>
      </c>
      <c r="G10" s="453"/>
      <c r="H10" s="141"/>
      <c r="I10" s="141"/>
      <c r="J10" s="141"/>
    </row>
    <row r="11" spans="1:10">
      <c r="A11" s="140" t="s">
        <v>677</v>
      </c>
      <c r="B11" s="453"/>
      <c r="C11" s="453"/>
      <c r="D11" s="453"/>
      <c r="E11" s="453"/>
      <c r="F11" s="453"/>
      <c r="G11" s="453"/>
      <c r="H11" s="141"/>
      <c r="I11" s="141"/>
      <c r="J11" s="141"/>
    </row>
    <row r="12" spans="1:10">
      <c r="A12" s="149" t="s">
        <v>678</v>
      </c>
      <c r="B12" s="144">
        <v>2600</v>
      </c>
      <c r="C12" s="144"/>
      <c r="D12" s="144">
        <v>500</v>
      </c>
      <c r="E12" s="144"/>
      <c r="F12" s="144">
        <v>500</v>
      </c>
      <c r="G12" s="144"/>
      <c r="H12" s="143"/>
      <c r="I12" s="143"/>
      <c r="J12" s="520"/>
    </row>
    <row r="13" spans="1:10" ht="21" customHeight="1">
      <c r="A13" s="149" t="s">
        <v>318</v>
      </c>
      <c r="B13" s="144">
        <v>500</v>
      </c>
      <c r="C13" s="144"/>
      <c r="D13" s="144">
        <v>80</v>
      </c>
      <c r="E13" s="144"/>
      <c r="F13" s="144">
        <v>80</v>
      </c>
      <c r="G13" s="144"/>
      <c r="H13" s="143"/>
      <c r="I13" s="143"/>
      <c r="J13" s="520"/>
    </row>
    <row r="14" spans="1:10" ht="21" customHeight="1">
      <c r="A14" s="149" t="s">
        <v>679</v>
      </c>
      <c r="B14" s="144">
        <v>100</v>
      </c>
      <c r="C14" s="144"/>
      <c r="D14" s="144">
        <v>25</v>
      </c>
      <c r="E14" s="144"/>
      <c r="F14" s="144">
        <v>25</v>
      </c>
      <c r="G14" s="144"/>
      <c r="H14" s="143"/>
      <c r="I14" s="143"/>
      <c r="J14" s="520"/>
    </row>
    <row r="15" spans="1:10" ht="21" customHeight="1">
      <c r="A15" s="143" t="s">
        <v>680</v>
      </c>
      <c r="B15" s="144">
        <v>300</v>
      </c>
      <c r="C15" s="144"/>
      <c r="D15" s="144">
        <v>100</v>
      </c>
      <c r="E15" s="144"/>
      <c r="F15" s="144">
        <v>100</v>
      </c>
      <c r="G15" s="144"/>
      <c r="H15" s="143"/>
      <c r="I15" s="143"/>
      <c r="J15" s="520"/>
    </row>
    <row r="16" spans="1:10">
      <c r="A16" s="150" t="s">
        <v>681</v>
      </c>
      <c r="B16" s="144">
        <v>330</v>
      </c>
      <c r="C16" s="144"/>
      <c r="D16" s="144">
        <v>100</v>
      </c>
      <c r="E16" s="144"/>
      <c r="F16" s="144">
        <v>100</v>
      </c>
      <c r="G16" s="144"/>
      <c r="H16" s="143"/>
      <c r="I16" s="143"/>
      <c r="J16" s="520"/>
    </row>
    <row r="17" spans="1:10">
      <c r="A17" s="143" t="s">
        <v>601</v>
      </c>
      <c r="B17" s="144">
        <v>900</v>
      </c>
      <c r="C17" s="144"/>
      <c r="D17" s="144">
        <v>200</v>
      </c>
      <c r="E17" s="144"/>
      <c r="F17" s="144">
        <v>200</v>
      </c>
      <c r="G17" s="144"/>
      <c r="H17" s="143"/>
      <c r="I17" s="143"/>
      <c r="J17" s="520"/>
    </row>
    <row r="18" spans="1:10">
      <c r="A18" s="143" t="s">
        <v>749</v>
      </c>
      <c r="B18" s="144">
        <v>1500</v>
      </c>
      <c r="C18" s="144"/>
      <c r="D18" s="144">
        <v>450</v>
      </c>
      <c r="E18" s="144"/>
      <c r="F18" s="144">
        <v>450</v>
      </c>
      <c r="G18" s="144"/>
      <c r="H18" s="143"/>
      <c r="I18" s="143"/>
      <c r="J18" s="520"/>
    </row>
    <row r="19" spans="1:10" ht="21">
      <c r="A19" s="143" t="s">
        <v>676</v>
      </c>
      <c r="B19" s="144">
        <v>1100</v>
      </c>
      <c r="C19" s="144"/>
      <c r="D19" s="144"/>
      <c r="E19" s="144"/>
      <c r="F19" s="144"/>
      <c r="G19" s="144"/>
      <c r="H19" s="143"/>
      <c r="I19" s="143"/>
      <c r="J19" s="520"/>
    </row>
    <row r="20" spans="1:10">
      <c r="A20" s="151" t="s">
        <v>682</v>
      </c>
      <c r="B20" s="144"/>
      <c r="C20" s="144"/>
      <c r="D20" s="144"/>
      <c r="E20" s="144"/>
      <c r="F20" s="144"/>
      <c r="G20" s="144"/>
      <c r="H20" s="143"/>
      <c r="I20" s="143"/>
      <c r="J20" s="520"/>
    </row>
    <row r="21" spans="1:10">
      <c r="A21" s="143" t="s">
        <v>683</v>
      </c>
      <c r="B21" s="144">
        <v>150</v>
      </c>
      <c r="C21" s="144"/>
      <c r="D21" s="144">
        <v>75</v>
      </c>
      <c r="E21" s="144"/>
      <c r="F21" s="144">
        <v>75</v>
      </c>
      <c r="G21" s="144"/>
      <c r="H21" s="143"/>
      <c r="I21" s="143"/>
      <c r="J21" s="520"/>
    </row>
    <row r="22" spans="1:10">
      <c r="A22" s="143" t="s">
        <v>684</v>
      </c>
      <c r="B22" s="144">
        <v>134</v>
      </c>
      <c r="C22" s="144"/>
      <c r="D22" s="144">
        <v>67</v>
      </c>
      <c r="E22" s="144"/>
      <c r="F22" s="144">
        <v>67</v>
      </c>
      <c r="G22" s="144"/>
      <c r="H22" s="143"/>
      <c r="I22" s="143"/>
      <c r="J22" s="520"/>
    </row>
    <row r="23" spans="1:10">
      <c r="A23" s="143" t="s">
        <v>319</v>
      </c>
      <c r="B23" s="144">
        <v>59</v>
      </c>
      <c r="C23" s="144"/>
      <c r="D23" s="144">
        <v>30</v>
      </c>
      <c r="E23" s="144"/>
      <c r="F23" s="144">
        <v>29</v>
      </c>
      <c r="G23" s="144"/>
      <c r="H23" s="143"/>
      <c r="I23" s="143"/>
      <c r="J23" s="520"/>
    </row>
    <row r="24" spans="1:10">
      <c r="A24" s="151" t="s">
        <v>685</v>
      </c>
      <c r="B24" s="144"/>
      <c r="C24" s="144"/>
      <c r="D24" s="144"/>
      <c r="E24" s="144"/>
      <c r="F24" s="144"/>
      <c r="G24" s="144"/>
      <c r="H24" s="143"/>
      <c r="I24" s="143"/>
      <c r="J24" s="520"/>
    </row>
    <row r="25" spans="1:10">
      <c r="A25" s="143" t="s">
        <v>684</v>
      </c>
      <c r="B25" s="144">
        <v>134</v>
      </c>
      <c r="C25" s="144"/>
      <c r="D25" s="144">
        <v>67</v>
      </c>
      <c r="E25" s="144"/>
      <c r="F25" s="144">
        <v>67</v>
      </c>
      <c r="G25" s="144"/>
      <c r="H25" s="143"/>
      <c r="I25" s="143"/>
      <c r="J25" s="520"/>
    </row>
    <row r="26" spans="1:10">
      <c r="A26" s="143" t="s">
        <v>319</v>
      </c>
      <c r="B26" s="144">
        <v>59</v>
      </c>
      <c r="C26" s="144"/>
      <c r="D26" s="144">
        <v>30</v>
      </c>
      <c r="E26" s="144"/>
      <c r="F26" s="144">
        <v>29</v>
      </c>
      <c r="G26" s="144"/>
      <c r="H26" s="143"/>
      <c r="I26" s="143"/>
      <c r="J26" s="520"/>
    </row>
    <row r="27" spans="1:10">
      <c r="A27" s="143"/>
      <c r="B27" s="144"/>
      <c r="C27" s="144"/>
      <c r="D27" s="144"/>
      <c r="E27" s="144"/>
      <c r="F27" s="144"/>
      <c r="G27" s="144"/>
      <c r="H27" s="143"/>
      <c r="I27" s="143"/>
      <c r="J27" s="520"/>
    </row>
    <row r="28" spans="1:10">
      <c r="A28" s="143"/>
      <c r="B28" s="144"/>
      <c r="C28" s="144"/>
      <c r="D28" s="144"/>
      <c r="E28" s="144"/>
      <c r="F28" s="144"/>
      <c r="G28" s="144"/>
      <c r="H28" s="143"/>
      <c r="I28" s="143"/>
      <c r="J28" s="520"/>
    </row>
    <row r="29" spans="1:10">
      <c r="A29" s="143"/>
      <c r="B29" s="144"/>
      <c r="C29" s="144"/>
      <c r="D29" s="144"/>
      <c r="E29" s="144"/>
      <c r="F29" s="144"/>
      <c r="G29" s="144"/>
      <c r="H29" s="143"/>
      <c r="I29" s="143"/>
      <c r="J29" s="520"/>
    </row>
    <row r="30" spans="1:10">
      <c r="A30" s="143"/>
      <c r="B30" s="144"/>
      <c r="C30" s="144"/>
      <c r="D30" s="144"/>
      <c r="E30" s="144"/>
      <c r="F30" s="144"/>
      <c r="G30" s="144"/>
      <c r="H30" s="143"/>
      <c r="I30" s="143"/>
      <c r="J30" s="520"/>
    </row>
    <row r="31" spans="1:10">
      <c r="A31" s="143"/>
      <c r="B31" s="144"/>
      <c r="C31" s="144"/>
      <c r="D31" s="144"/>
      <c r="E31" s="144"/>
      <c r="F31" s="144"/>
      <c r="G31" s="144"/>
      <c r="H31" s="143"/>
      <c r="I31" s="143"/>
      <c r="J31" s="145"/>
    </row>
    <row r="32" spans="1:10">
      <c r="A32" s="143"/>
      <c r="B32" s="144"/>
      <c r="C32" s="144"/>
      <c r="D32" s="144"/>
      <c r="E32" s="144"/>
      <c r="F32" s="144"/>
      <c r="G32" s="144"/>
      <c r="H32" s="143"/>
      <c r="I32" s="143"/>
      <c r="J32" s="519"/>
    </row>
    <row r="33" spans="1:10">
      <c r="A33" s="143"/>
      <c r="B33" s="144"/>
      <c r="C33" s="144"/>
      <c r="D33" s="144"/>
      <c r="E33" s="144"/>
      <c r="F33" s="144"/>
      <c r="G33" s="144"/>
      <c r="H33" s="143"/>
      <c r="I33" s="143"/>
      <c r="J33" s="519"/>
    </row>
    <row r="34" spans="1:10">
      <c r="A34" s="143"/>
      <c r="B34" s="144"/>
      <c r="C34" s="144"/>
      <c r="D34" s="144"/>
      <c r="E34" s="144"/>
      <c r="F34" s="144"/>
      <c r="G34" s="144"/>
      <c r="H34" s="143"/>
      <c r="I34" s="143"/>
      <c r="J34" s="519"/>
    </row>
    <row r="35" spans="1:10">
      <c r="A35" s="143"/>
      <c r="B35" s="144"/>
      <c r="C35" s="144"/>
      <c r="D35" s="144"/>
      <c r="E35" s="144"/>
      <c r="F35" s="144"/>
      <c r="G35" s="144"/>
      <c r="H35" s="143"/>
      <c r="I35" s="143"/>
      <c r="J35" s="519"/>
    </row>
    <row r="36" spans="1:10">
      <c r="A36" s="143"/>
      <c r="B36" s="144"/>
      <c r="C36" s="144"/>
      <c r="D36" s="144"/>
      <c r="E36" s="144"/>
      <c r="F36" s="144"/>
      <c r="G36" s="144"/>
      <c r="H36" s="143"/>
      <c r="I36" s="143"/>
      <c r="J36" s="145"/>
    </row>
    <row r="37" spans="1:10">
      <c r="A37" s="143"/>
      <c r="B37" s="144"/>
      <c r="C37" s="144"/>
      <c r="D37" s="144"/>
      <c r="E37" s="144"/>
      <c r="F37" s="144"/>
      <c r="G37" s="144"/>
      <c r="H37" s="143"/>
      <c r="I37" s="143"/>
      <c r="J37" s="145"/>
    </row>
    <row r="38" spans="1:10">
      <c r="A38" s="143"/>
      <c r="B38" s="144"/>
      <c r="C38" s="144"/>
      <c r="D38" s="144"/>
      <c r="E38" s="144"/>
      <c r="F38" s="144"/>
      <c r="G38" s="144"/>
      <c r="H38" s="143"/>
      <c r="I38" s="143"/>
      <c r="J38" s="145"/>
    </row>
    <row r="39" spans="1:10">
      <c r="A39" s="143"/>
      <c r="B39" s="144"/>
      <c r="C39" s="144"/>
      <c r="D39" s="144"/>
      <c r="E39" s="144"/>
      <c r="F39" s="144"/>
      <c r="G39" s="144"/>
      <c r="H39" s="143"/>
      <c r="I39" s="143"/>
      <c r="J39" s="145"/>
    </row>
    <row r="40" spans="1:10" s="148" customFormat="1">
      <c r="A40" s="146" t="s">
        <v>235</v>
      </c>
      <c r="B40" s="146"/>
      <c r="C40" s="146"/>
      <c r="D40" s="146"/>
      <c r="E40" s="146"/>
      <c r="F40" s="146"/>
      <c r="G40" s="146"/>
      <c r="H40" s="146"/>
      <c r="I40" s="146">
        <v>3820000</v>
      </c>
      <c r="J40" s="147"/>
    </row>
    <row r="43" spans="1:10" ht="38.25" hidden="1" customHeight="1"/>
    <row r="44" spans="1:10" ht="38.25" hidden="1" customHeight="1"/>
    <row r="45" spans="1:10" ht="12.75" hidden="1" customHeight="1"/>
    <row r="56" ht="15" hidden="1" customHeight="1"/>
    <row r="57" ht="15" hidden="1" customHeight="1"/>
    <row r="58" ht="15" hidden="1" customHeight="1"/>
  </sheetData>
  <mergeCells count="10">
    <mergeCell ref="B2:D2"/>
    <mergeCell ref="A3:A5"/>
    <mergeCell ref="B3:B5"/>
    <mergeCell ref="C3:C5"/>
    <mergeCell ref="D3:G4"/>
    <mergeCell ref="J32:J35"/>
    <mergeCell ref="J12:J30"/>
    <mergeCell ref="J3:J5"/>
    <mergeCell ref="D6:G6"/>
    <mergeCell ref="H3:H5"/>
  </mergeCells>
  <pageMargins left="0.7" right="0.7" top="0.75" bottom="0.75" header="0.3" footer="0.3"/>
  <pageSetup scale="74" orientation="portrait" verticalDpi="150" r:id="rId1"/>
</worksheet>
</file>

<file path=xl/worksheets/sheet9.xml><?xml version="1.0" encoding="utf-8"?>
<worksheet xmlns="http://schemas.openxmlformats.org/spreadsheetml/2006/main" xmlns:r="http://schemas.openxmlformats.org/officeDocument/2006/relationships">
  <dimension ref="A1:Z16"/>
  <sheetViews>
    <sheetView topLeftCell="E1" zoomScale="80" zoomScaleNormal="80" workbookViewId="0">
      <selection activeCell="T16" sqref="T16"/>
    </sheetView>
  </sheetViews>
  <sheetFormatPr defaultRowHeight="15"/>
  <cols>
    <col min="1" max="1" width="4.85546875" customWidth="1"/>
    <col min="2" max="2" width="28.140625" customWidth="1"/>
    <col min="3" max="3" width="11.140625" customWidth="1"/>
    <col min="4" max="4" width="8.85546875" customWidth="1"/>
    <col min="5" max="5" width="10.140625" customWidth="1"/>
    <col min="6" max="6" width="8.140625" customWidth="1"/>
    <col min="7" max="7" width="9.5703125" customWidth="1"/>
    <col min="8" max="8" width="8.140625" customWidth="1"/>
    <col min="9" max="9" width="11.85546875" customWidth="1"/>
    <col min="10" max="10" width="10.140625" customWidth="1"/>
    <col min="11" max="11" width="11.85546875" customWidth="1"/>
    <col min="12" max="12" width="10.85546875" customWidth="1"/>
    <col min="13" max="13" width="11.85546875" customWidth="1"/>
    <col min="14" max="14" width="9.42578125" customWidth="1"/>
    <col min="15" max="15" width="8.85546875" customWidth="1"/>
    <col min="16" max="16" width="8.42578125" customWidth="1"/>
    <col min="17" max="17" width="9.5703125" customWidth="1"/>
    <col min="18" max="18" width="7.85546875" customWidth="1"/>
    <col min="19" max="19" width="7.5703125" customWidth="1"/>
    <col min="20" max="20" width="7.85546875" customWidth="1"/>
    <col min="21" max="21" width="9" customWidth="1"/>
    <col min="22" max="23" width="8.140625" customWidth="1"/>
    <col min="24" max="24" width="7.140625" customWidth="1"/>
    <col min="25" max="25" width="10.140625" customWidth="1"/>
    <col min="26" max="26" width="34.85546875" customWidth="1"/>
    <col min="251" max="251" width="4.85546875" customWidth="1"/>
    <col min="252" max="252" width="28.140625" customWidth="1"/>
    <col min="253" max="253" width="3.140625" customWidth="1"/>
    <col min="254" max="264" width="3.5703125" bestFit="1" customWidth="1"/>
    <col min="265" max="265" width="3.140625" bestFit="1" customWidth="1"/>
    <col min="266" max="280" width="3.5703125" bestFit="1" customWidth="1"/>
    <col min="281" max="281" width="4" bestFit="1" customWidth="1"/>
    <col min="507" max="507" width="4.85546875" customWidth="1"/>
    <col min="508" max="508" width="28.140625" customWidth="1"/>
    <col min="509" max="509" width="3.140625" customWidth="1"/>
    <col min="510" max="520" width="3.5703125" bestFit="1" customWidth="1"/>
    <col min="521" max="521" width="3.140625" bestFit="1" customWidth="1"/>
    <col min="522" max="536" width="3.5703125" bestFit="1" customWidth="1"/>
    <col min="537" max="537" width="4" bestFit="1" customWidth="1"/>
    <col min="763" max="763" width="4.85546875" customWidth="1"/>
    <col min="764" max="764" width="28.140625" customWidth="1"/>
    <col min="765" max="765" width="3.140625" customWidth="1"/>
    <col min="766" max="776" width="3.5703125" bestFit="1" customWidth="1"/>
    <col min="777" max="777" width="3.140625" bestFit="1" customWidth="1"/>
    <col min="778" max="792" width="3.5703125" bestFit="1" customWidth="1"/>
    <col min="793" max="793" width="4" bestFit="1" customWidth="1"/>
    <col min="1019" max="1019" width="4.85546875" customWidth="1"/>
    <col min="1020" max="1020" width="28.140625" customWidth="1"/>
    <col min="1021" max="1021" width="3.140625" customWidth="1"/>
    <col min="1022" max="1032" width="3.5703125" bestFit="1" customWidth="1"/>
    <col min="1033" max="1033" width="3.140625" bestFit="1" customWidth="1"/>
    <col min="1034" max="1048" width="3.5703125" bestFit="1" customWidth="1"/>
    <col min="1049" max="1049" width="4" bestFit="1" customWidth="1"/>
    <col min="1275" max="1275" width="4.85546875" customWidth="1"/>
    <col min="1276" max="1276" width="28.140625" customWidth="1"/>
    <col min="1277" max="1277" width="3.140625" customWidth="1"/>
    <col min="1278" max="1288" width="3.5703125" bestFit="1" customWidth="1"/>
    <col min="1289" max="1289" width="3.140625" bestFit="1" customWidth="1"/>
    <col min="1290" max="1304" width="3.5703125" bestFit="1" customWidth="1"/>
    <col min="1305" max="1305" width="4" bestFit="1" customWidth="1"/>
    <col min="1531" max="1531" width="4.85546875" customWidth="1"/>
    <col min="1532" max="1532" width="28.140625" customWidth="1"/>
    <col min="1533" max="1533" width="3.140625" customWidth="1"/>
    <col min="1534" max="1544" width="3.5703125" bestFit="1" customWidth="1"/>
    <col min="1545" max="1545" width="3.140625" bestFit="1" customWidth="1"/>
    <col min="1546" max="1560" width="3.5703125" bestFit="1" customWidth="1"/>
    <col min="1561" max="1561" width="4" bestFit="1" customWidth="1"/>
    <col min="1787" max="1787" width="4.85546875" customWidth="1"/>
    <col min="1788" max="1788" width="28.140625" customWidth="1"/>
    <col min="1789" max="1789" width="3.140625" customWidth="1"/>
    <col min="1790" max="1800" width="3.5703125" bestFit="1" customWidth="1"/>
    <col min="1801" max="1801" width="3.140625" bestFit="1" customWidth="1"/>
    <col min="1802" max="1816" width="3.5703125" bestFit="1" customWidth="1"/>
    <col min="1817" max="1817" width="4" bestFit="1" customWidth="1"/>
    <col min="2043" max="2043" width="4.85546875" customWidth="1"/>
    <col min="2044" max="2044" width="28.140625" customWidth="1"/>
    <col min="2045" max="2045" width="3.140625" customWidth="1"/>
    <col min="2046" max="2056" width="3.5703125" bestFit="1" customWidth="1"/>
    <col min="2057" max="2057" width="3.140625" bestFit="1" customWidth="1"/>
    <col min="2058" max="2072" width="3.5703125" bestFit="1" customWidth="1"/>
    <col min="2073" max="2073" width="4" bestFit="1" customWidth="1"/>
    <col min="2299" max="2299" width="4.85546875" customWidth="1"/>
    <col min="2300" max="2300" width="28.140625" customWidth="1"/>
    <col min="2301" max="2301" width="3.140625" customWidth="1"/>
    <col min="2302" max="2312" width="3.5703125" bestFit="1" customWidth="1"/>
    <col min="2313" max="2313" width="3.140625" bestFit="1" customWidth="1"/>
    <col min="2314" max="2328" width="3.5703125" bestFit="1" customWidth="1"/>
    <col min="2329" max="2329" width="4" bestFit="1" customWidth="1"/>
    <col min="2555" max="2555" width="4.85546875" customWidth="1"/>
    <col min="2556" max="2556" width="28.140625" customWidth="1"/>
    <col min="2557" max="2557" width="3.140625" customWidth="1"/>
    <col min="2558" max="2568" width="3.5703125" bestFit="1" customWidth="1"/>
    <col min="2569" max="2569" width="3.140625" bestFit="1" customWidth="1"/>
    <col min="2570" max="2584" width="3.5703125" bestFit="1" customWidth="1"/>
    <col min="2585" max="2585" width="4" bestFit="1" customWidth="1"/>
    <col min="2811" max="2811" width="4.85546875" customWidth="1"/>
    <col min="2812" max="2812" width="28.140625" customWidth="1"/>
    <col min="2813" max="2813" width="3.140625" customWidth="1"/>
    <col min="2814" max="2824" width="3.5703125" bestFit="1" customWidth="1"/>
    <col min="2825" max="2825" width="3.140625" bestFit="1" customWidth="1"/>
    <col min="2826" max="2840" width="3.5703125" bestFit="1" customWidth="1"/>
    <col min="2841" max="2841" width="4" bestFit="1" customWidth="1"/>
    <col min="3067" max="3067" width="4.85546875" customWidth="1"/>
    <col min="3068" max="3068" width="28.140625" customWidth="1"/>
    <col min="3069" max="3069" width="3.140625" customWidth="1"/>
    <col min="3070" max="3080" width="3.5703125" bestFit="1" customWidth="1"/>
    <col min="3081" max="3081" width="3.140625" bestFit="1" customWidth="1"/>
    <col min="3082" max="3096" width="3.5703125" bestFit="1" customWidth="1"/>
    <col min="3097" max="3097" width="4" bestFit="1" customWidth="1"/>
    <col min="3323" max="3323" width="4.85546875" customWidth="1"/>
    <col min="3324" max="3324" width="28.140625" customWidth="1"/>
    <col min="3325" max="3325" width="3.140625" customWidth="1"/>
    <col min="3326" max="3336" width="3.5703125" bestFit="1" customWidth="1"/>
    <col min="3337" max="3337" width="3.140625" bestFit="1" customWidth="1"/>
    <col min="3338" max="3352" width="3.5703125" bestFit="1" customWidth="1"/>
    <col min="3353" max="3353" width="4" bestFit="1" customWidth="1"/>
    <col min="3579" max="3579" width="4.85546875" customWidth="1"/>
    <col min="3580" max="3580" width="28.140625" customWidth="1"/>
    <col min="3581" max="3581" width="3.140625" customWidth="1"/>
    <col min="3582" max="3592" width="3.5703125" bestFit="1" customWidth="1"/>
    <col min="3593" max="3593" width="3.140625" bestFit="1" customWidth="1"/>
    <col min="3594" max="3608" width="3.5703125" bestFit="1" customWidth="1"/>
    <col min="3609" max="3609" width="4" bestFit="1" customWidth="1"/>
    <col min="3835" max="3835" width="4.85546875" customWidth="1"/>
    <col min="3836" max="3836" width="28.140625" customWidth="1"/>
    <col min="3837" max="3837" width="3.140625" customWidth="1"/>
    <col min="3838" max="3848" width="3.5703125" bestFit="1" customWidth="1"/>
    <col min="3849" max="3849" width="3.140625" bestFit="1" customWidth="1"/>
    <col min="3850" max="3864" width="3.5703125" bestFit="1" customWidth="1"/>
    <col min="3865" max="3865" width="4" bestFit="1" customWidth="1"/>
    <col min="4091" max="4091" width="4.85546875" customWidth="1"/>
    <col min="4092" max="4092" width="28.140625" customWidth="1"/>
    <col min="4093" max="4093" width="3.140625" customWidth="1"/>
    <col min="4094" max="4104" width="3.5703125" bestFit="1" customWidth="1"/>
    <col min="4105" max="4105" width="3.140625" bestFit="1" customWidth="1"/>
    <col min="4106" max="4120" width="3.5703125" bestFit="1" customWidth="1"/>
    <col min="4121" max="4121" width="4" bestFit="1" customWidth="1"/>
    <col min="4347" max="4347" width="4.85546875" customWidth="1"/>
    <col min="4348" max="4348" width="28.140625" customWidth="1"/>
    <col min="4349" max="4349" width="3.140625" customWidth="1"/>
    <col min="4350" max="4360" width="3.5703125" bestFit="1" customWidth="1"/>
    <col min="4361" max="4361" width="3.140625" bestFit="1" customWidth="1"/>
    <col min="4362" max="4376" width="3.5703125" bestFit="1" customWidth="1"/>
    <col min="4377" max="4377" width="4" bestFit="1" customWidth="1"/>
    <col min="4603" max="4603" width="4.85546875" customWidth="1"/>
    <col min="4604" max="4604" width="28.140625" customWidth="1"/>
    <col min="4605" max="4605" width="3.140625" customWidth="1"/>
    <col min="4606" max="4616" width="3.5703125" bestFit="1" customWidth="1"/>
    <col min="4617" max="4617" width="3.140625" bestFit="1" customWidth="1"/>
    <col min="4618" max="4632" width="3.5703125" bestFit="1" customWidth="1"/>
    <col min="4633" max="4633" width="4" bestFit="1" customWidth="1"/>
    <col min="4859" max="4859" width="4.85546875" customWidth="1"/>
    <col min="4860" max="4860" width="28.140625" customWidth="1"/>
    <col min="4861" max="4861" width="3.140625" customWidth="1"/>
    <col min="4862" max="4872" width="3.5703125" bestFit="1" customWidth="1"/>
    <col min="4873" max="4873" width="3.140625" bestFit="1" customWidth="1"/>
    <col min="4874" max="4888" width="3.5703125" bestFit="1" customWidth="1"/>
    <col min="4889" max="4889" width="4" bestFit="1" customWidth="1"/>
    <col min="5115" max="5115" width="4.85546875" customWidth="1"/>
    <col min="5116" max="5116" width="28.140625" customWidth="1"/>
    <col min="5117" max="5117" width="3.140625" customWidth="1"/>
    <col min="5118" max="5128" width="3.5703125" bestFit="1" customWidth="1"/>
    <col min="5129" max="5129" width="3.140625" bestFit="1" customWidth="1"/>
    <col min="5130" max="5144" width="3.5703125" bestFit="1" customWidth="1"/>
    <col min="5145" max="5145" width="4" bestFit="1" customWidth="1"/>
    <col min="5371" max="5371" width="4.85546875" customWidth="1"/>
    <col min="5372" max="5372" width="28.140625" customWidth="1"/>
    <col min="5373" max="5373" width="3.140625" customWidth="1"/>
    <col min="5374" max="5384" width="3.5703125" bestFit="1" customWidth="1"/>
    <col min="5385" max="5385" width="3.140625" bestFit="1" customWidth="1"/>
    <col min="5386" max="5400" width="3.5703125" bestFit="1" customWidth="1"/>
    <col min="5401" max="5401" width="4" bestFit="1" customWidth="1"/>
    <col min="5627" max="5627" width="4.85546875" customWidth="1"/>
    <col min="5628" max="5628" width="28.140625" customWidth="1"/>
    <col min="5629" max="5629" width="3.140625" customWidth="1"/>
    <col min="5630" max="5640" width="3.5703125" bestFit="1" customWidth="1"/>
    <col min="5641" max="5641" width="3.140625" bestFit="1" customWidth="1"/>
    <col min="5642" max="5656" width="3.5703125" bestFit="1" customWidth="1"/>
    <col min="5657" max="5657" width="4" bestFit="1" customWidth="1"/>
    <col min="5883" max="5883" width="4.85546875" customWidth="1"/>
    <col min="5884" max="5884" width="28.140625" customWidth="1"/>
    <col min="5885" max="5885" width="3.140625" customWidth="1"/>
    <col min="5886" max="5896" width="3.5703125" bestFit="1" customWidth="1"/>
    <col min="5897" max="5897" width="3.140625" bestFit="1" customWidth="1"/>
    <col min="5898" max="5912" width="3.5703125" bestFit="1" customWidth="1"/>
    <col min="5913" max="5913" width="4" bestFit="1" customWidth="1"/>
    <col min="6139" max="6139" width="4.85546875" customWidth="1"/>
    <col min="6140" max="6140" width="28.140625" customWidth="1"/>
    <col min="6141" max="6141" width="3.140625" customWidth="1"/>
    <col min="6142" max="6152" width="3.5703125" bestFit="1" customWidth="1"/>
    <col min="6153" max="6153" width="3.140625" bestFit="1" customWidth="1"/>
    <col min="6154" max="6168" width="3.5703125" bestFit="1" customWidth="1"/>
    <col min="6169" max="6169" width="4" bestFit="1" customWidth="1"/>
    <col min="6395" max="6395" width="4.85546875" customWidth="1"/>
    <col min="6396" max="6396" width="28.140625" customWidth="1"/>
    <col min="6397" max="6397" width="3.140625" customWidth="1"/>
    <col min="6398" max="6408" width="3.5703125" bestFit="1" customWidth="1"/>
    <col min="6409" max="6409" width="3.140625" bestFit="1" customWidth="1"/>
    <col min="6410" max="6424" width="3.5703125" bestFit="1" customWidth="1"/>
    <col min="6425" max="6425" width="4" bestFit="1" customWidth="1"/>
    <col min="6651" max="6651" width="4.85546875" customWidth="1"/>
    <col min="6652" max="6652" width="28.140625" customWidth="1"/>
    <col min="6653" max="6653" width="3.140625" customWidth="1"/>
    <col min="6654" max="6664" width="3.5703125" bestFit="1" customWidth="1"/>
    <col min="6665" max="6665" width="3.140625" bestFit="1" customWidth="1"/>
    <col min="6666" max="6680" width="3.5703125" bestFit="1" customWidth="1"/>
    <col min="6681" max="6681" width="4" bestFit="1" customWidth="1"/>
    <col min="6907" max="6907" width="4.85546875" customWidth="1"/>
    <col min="6908" max="6908" width="28.140625" customWidth="1"/>
    <col min="6909" max="6909" width="3.140625" customWidth="1"/>
    <col min="6910" max="6920" width="3.5703125" bestFit="1" customWidth="1"/>
    <col min="6921" max="6921" width="3.140625" bestFit="1" customWidth="1"/>
    <col min="6922" max="6936" width="3.5703125" bestFit="1" customWidth="1"/>
    <col min="6937" max="6937" width="4" bestFit="1" customWidth="1"/>
    <col min="7163" max="7163" width="4.85546875" customWidth="1"/>
    <col min="7164" max="7164" width="28.140625" customWidth="1"/>
    <col min="7165" max="7165" width="3.140625" customWidth="1"/>
    <col min="7166" max="7176" width="3.5703125" bestFit="1" customWidth="1"/>
    <col min="7177" max="7177" width="3.140625" bestFit="1" customWidth="1"/>
    <col min="7178" max="7192" width="3.5703125" bestFit="1" customWidth="1"/>
    <col min="7193" max="7193" width="4" bestFit="1" customWidth="1"/>
    <col min="7419" max="7419" width="4.85546875" customWidth="1"/>
    <col min="7420" max="7420" width="28.140625" customWidth="1"/>
    <col min="7421" max="7421" width="3.140625" customWidth="1"/>
    <col min="7422" max="7432" width="3.5703125" bestFit="1" customWidth="1"/>
    <col min="7433" max="7433" width="3.140625" bestFit="1" customWidth="1"/>
    <col min="7434" max="7448" width="3.5703125" bestFit="1" customWidth="1"/>
    <col min="7449" max="7449" width="4" bestFit="1" customWidth="1"/>
    <col min="7675" max="7675" width="4.85546875" customWidth="1"/>
    <col min="7676" max="7676" width="28.140625" customWidth="1"/>
    <col min="7677" max="7677" width="3.140625" customWidth="1"/>
    <col min="7678" max="7688" width="3.5703125" bestFit="1" customWidth="1"/>
    <col min="7689" max="7689" width="3.140625" bestFit="1" customWidth="1"/>
    <col min="7690" max="7704" width="3.5703125" bestFit="1" customWidth="1"/>
    <col min="7705" max="7705" width="4" bestFit="1" customWidth="1"/>
    <col min="7931" max="7931" width="4.85546875" customWidth="1"/>
    <col min="7932" max="7932" width="28.140625" customWidth="1"/>
    <col min="7933" max="7933" width="3.140625" customWidth="1"/>
    <col min="7934" max="7944" width="3.5703125" bestFit="1" customWidth="1"/>
    <col min="7945" max="7945" width="3.140625" bestFit="1" customWidth="1"/>
    <col min="7946" max="7960" width="3.5703125" bestFit="1" customWidth="1"/>
    <col min="7961" max="7961" width="4" bestFit="1" customWidth="1"/>
    <col min="8187" max="8187" width="4.85546875" customWidth="1"/>
    <col min="8188" max="8188" width="28.140625" customWidth="1"/>
    <col min="8189" max="8189" width="3.140625" customWidth="1"/>
    <col min="8190" max="8200" width="3.5703125" bestFit="1" customWidth="1"/>
    <col min="8201" max="8201" width="3.140625" bestFit="1" customWidth="1"/>
    <col min="8202" max="8216" width="3.5703125" bestFit="1" customWidth="1"/>
    <col min="8217" max="8217" width="4" bestFit="1" customWidth="1"/>
    <col min="8443" max="8443" width="4.85546875" customWidth="1"/>
    <col min="8444" max="8444" width="28.140625" customWidth="1"/>
    <col min="8445" max="8445" width="3.140625" customWidth="1"/>
    <col min="8446" max="8456" width="3.5703125" bestFit="1" customWidth="1"/>
    <col min="8457" max="8457" width="3.140625" bestFit="1" customWidth="1"/>
    <col min="8458" max="8472" width="3.5703125" bestFit="1" customWidth="1"/>
    <col min="8473" max="8473" width="4" bestFit="1" customWidth="1"/>
    <col min="8699" max="8699" width="4.85546875" customWidth="1"/>
    <col min="8700" max="8700" width="28.140625" customWidth="1"/>
    <col min="8701" max="8701" width="3.140625" customWidth="1"/>
    <col min="8702" max="8712" width="3.5703125" bestFit="1" customWidth="1"/>
    <col min="8713" max="8713" width="3.140625" bestFit="1" customWidth="1"/>
    <col min="8714" max="8728" width="3.5703125" bestFit="1" customWidth="1"/>
    <col min="8729" max="8729" width="4" bestFit="1" customWidth="1"/>
    <col min="8955" max="8955" width="4.85546875" customWidth="1"/>
    <col min="8956" max="8956" width="28.140625" customWidth="1"/>
    <col min="8957" max="8957" width="3.140625" customWidth="1"/>
    <col min="8958" max="8968" width="3.5703125" bestFit="1" customWidth="1"/>
    <col min="8969" max="8969" width="3.140625" bestFit="1" customWidth="1"/>
    <col min="8970" max="8984" width="3.5703125" bestFit="1" customWidth="1"/>
    <col min="8985" max="8985" width="4" bestFit="1" customWidth="1"/>
    <col min="9211" max="9211" width="4.85546875" customWidth="1"/>
    <col min="9212" max="9212" width="28.140625" customWidth="1"/>
    <col min="9213" max="9213" width="3.140625" customWidth="1"/>
    <col min="9214" max="9224" width="3.5703125" bestFit="1" customWidth="1"/>
    <col min="9225" max="9225" width="3.140625" bestFit="1" customWidth="1"/>
    <col min="9226" max="9240" width="3.5703125" bestFit="1" customWidth="1"/>
    <col min="9241" max="9241" width="4" bestFit="1" customWidth="1"/>
    <col min="9467" max="9467" width="4.85546875" customWidth="1"/>
    <col min="9468" max="9468" width="28.140625" customWidth="1"/>
    <col min="9469" max="9469" width="3.140625" customWidth="1"/>
    <col min="9470" max="9480" width="3.5703125" bestFit="1" customWidth="1"/>
    <col min="9481" max="9481" width="3.140625" bestFit="1" customWidth="1"/>
    <col min="9482" max="9496" width="3.5703125" bestFit="1" customWidth="1"/>
    <col min="9497" max="9497" width="4" bestFit="1" customWidth="1"/>
    <col min="9723" max="9723" width="4.85546875" customWidth="1"/>
    <col min="9724" max="9724" width="28.140625" customWidth="1"/>
    <col min="9725" max="9725" width="3.140625" customWidth="1"/>
    <col min="9726" max="9736" width="3.5703125" bestFit="1" customWidth="1"/>
    <col min="9737" max="9737" width="3.140625" bestFit="1" customWidth="1"/>
    <col min="9738" max="9752" width="3.5703125" bestFit="1" customWidth="1"/>
    <col min="9753" max="9753" width="4" bestFit="1" customWidth="1"/>
    <col min="9979" max="9979" width="4.85546875" customWidth="1"/>
    <col min="9980" max="9980" width="28.140625" customWidth="1"/>
    <col min="9981" max="9981" width="3.140625" customWidth="1"/>
    <col min="9982" max="9992" width="3.5703125" bestFit="1" customWidth="1"/>
    <col min="9993" max="9993" width="3.140625" bestFit="1" customWidth="1"/>
    <col min="9994" max="10008" width="3.5703125" bestFit="1" customWidth="1"/>
    <col min="10009" max="10009" width="4" bestFit="1" customWidth="1"/>
    <col min="10235" max="10235" width="4.85546875" customWidth="1"/>
    <col min="10236" max="10236" width="28.140625" customWidth="1"/>
    <col min="10237" max="10237" width="3.140625" customWidth="1"/>
    <col min="10238" max="10248" width="3.5703125" bestFit="1" customWidth="1"/>
    <col min="10249" max="10249" width="3.140625" bestFit="1" customWidth="1"/>
    <col min="10250" max="10264" width="3.5703125" bestFit="1" customWidth="1"/>
    <col min="10265" max="10265" width="4" bestFit="1" customWidth="1"/>
    <col min="10491" max="10491" width="4.85546875" customWidth="1"/>
    <col min="10492" max="10492" width="28.140625" customWidth="1"/>
    <col min="10493" max="10493" width="3.140625" customWidth="1"/>
    <col min="10494" max="10504" width="3.5703125" bestFit="1" customWidth="1"/>
    <col min="10505" max="10505" width="3.140625" bestFit="1" customWidth="1"/>
    <col min="10506" max="10520" width="3.5703125" bestFit="1" customWidth="1"/>
    <col min="10521" max="10521" width="4" bestFit="1" customWidth="1"/>
    <col min="10747" max="10747" width="4.85546875" customWidth="1"/>
    <col min="10748" max="10748" width="28.140625" customWidth="1"/>
    <col min="10749" max="10749" width="3.140625" customWidth="1"/>
    <col min="10750" max="10760" width="3.5703125" bestFit="1" customWidth="1"/>
    <col min="10761" max="10761" width="3.140625" bestFit="1" customWidth="1"/>
    <col min="10762" max="10776" width="3.5703125" bestFit="1" customWidth="1"/>
    <col min="10777" max="10777" width="4" bestFit="1" customWidth="1"/>
    <col min="11003" max="11003" width="4.85546875" customWidth="1"/>
    <col min="11004" max="11004" width="28.140625" customWidth="1"/>
    <col min="11005" max="11005" width="3.140625" customWidth="1"/>
    <col min="11006" max="11016" width="3.5703125" bestFit="1" customWidth="1"/>
    <col min="11017" max="11017" width="3.140625" bestFit="1" customWidth="1"/>
    <col min="11018" max="11032" width="3.5703125" bestFit="1" customWidth="1"/>
    <col min="11033" max="11033" width="4" bestFit="1" customWidth="1"/>
    <col min="11259" max="11259" width="4.85546875" customWidth="1"/>
    <col min="11260" max="11260" width="28.140625" customWidth="1"/>
    <col min="11261" max="11261" width="3.140625" customWidth="1"/>
    <col min="11262" max="11272" width="3.5703125" bestFit="1" customWidth="1"/>
    <col min="11273" max="11273" width="3.140625" bestFit="1" customWidth="1"/>
    <col min="11274" max="11288" width="3.5703125" bestFit="1" customWidth="1"/>
    <col min="11289" max="11289" width="4" bestFit="1" customWidth="1"/>
    <col min="11515" max="11515" width="4.85546875" customWidth="1"/>
    <col min="11516" max="11516" width="28.140625" customWidth="1"/>
    <col min="11517" max="11517" width="3.140625" customWidth="1"/>
    <col min="11518" max="11528" width="3.5703125" bestFit="1" customWidth="1"/>
    <col min="11529" max="11529" width="3.140625" bestFit="1" customWidth="1"/>
    <col min="11530" max="11544" width="3.5703125" bestFit="1" customWidth="1"/>
    <col min="11545" max="11545" width="4" bestFit="1" customWidth="1"/>
    <col min="11771" max="11771" width="4.85546875" customWidth="1"/>
    <col min="11772" max="11772" width="28.140625" customWidth="1"/>
    <col min="11773" max="11773" width="3.140625" customWidth="1"/>
    <col min="11774" max="11784" width="3.5703125" bestFit="1" customWidth="1"/>
    <col min="11785" max="11785" width="3.140625" bestFit="1" customWidth="1"/>
    <col min="11786" max="11800" width="3.5703125" bestFit="1" customWidth="1"/>
    <col min="11801" max="11801" width="4" bestFit="1" customWidth="1"/>
    <col min="12027" max="12027" width="4.85546875" customWidth="1"/>
    <col min="12028" max="12028" width="28.140625" customWidth="1"/>
    <col min="12029" max="12029" width="3.140625" customWidth="1"/>
    <col min="12030" max="12040" width="3.5703125" bestFit="1" customWidth="1"/>
    <col min="12041" max="12041" width="3.140625" bestFit="1" customWidth="1"/>
    <col min="12042" max="12056" width="3.5703125" bestFit="1" customWidth="1"/>
    <col min="12057" max="12057" width="4" bestFit="1" customWidth="1"/>
    <col min="12283" max="12283" width="4.85546875" customWidth="1"/>
    <col min="12284" max="12284" width="28.140625" customWidth="1"/>
    <col min="12285" max="12285" width="3.140625" customWidth="1"/>
    <col min="12286" max="12296" width="3.5703125" bestFit="1" customWidth="1"/>
    <col min="12297" max="12297" width="3.140625" bestFit="1" customWidth="1"/>
    <col min="12298" max="12312" width="3.5703125" bestFit="1" customWidth="1"/>
    <col min="12313" max="12313" width="4" bestFit="1" customWidth="1"/>
    <col min="12539" max="12539" width="4.85546875" customWidth="1"/>
    <col min="12540" max="12540" width="28.140625" customWidth="1"/>
    <col min="12541" max="12541" width="3.140625" customWidth="1"/>
    <col min="12542" max="12552" width="3.5703125" bestFit="1" customWidth="1"/>
    <col min="12553" max="12553" width="3.140625" bestFit="1" customWidth="1"/>
    <col min="12554" max="12568" width="3.5703125" bestFit="1" customWidth="1"/>
    <col min="12569" max="12569" width="4" bestFit="1" customWidth="1"/>
    <col min="12795" max="12795" width="4.85546875" customWidth="1"/>
    <col min="12796" max="12796" width="28.140625" customWidth="1"/>
    <col min="12797" max="12797" width="3.140625" customWidth="1"/>
    <col min="12798" max="12808" width="3.5703125" bestFit="1" customWidth="1"/>
    <col min="12809" max="12809" width="3.140625" bestFit="1" customWidth="1"/>
    <col min="12810" max="12824" width="3.5703125" bestFit="1" customWidth="1"/>
    <col min="12825" max="12825" width="4" bestFit="1" customWidth="1"/>
    <col min="13051" max="13051" width="4.85546875" customWidth="1"/>
    <col min="13052" max="13052" width="28.140625" customWidth="1"/>
    <col min="13053" max="13053" width="3.140625" customWidth="1"/>
    <col min="13054" max="13064" width="3.5703125" bestFit="1" customWidth="1"/>
    <col min="13065" max="13065" width="3.140625" bestFit="1" customWidth="1"/>
    <col min="13066" max="13080" width="3.5703125" bestFit="1" customWidth="1"/>
    <col min="13081" max="13081" width="4" bestFit="1" customWidth="1"/>
    <col min="13307" max="13307" width="4.85546875" customWidth="1"/>
    <col min="13308" max="13308" width="28.140625" customWidth="1"/>
    <col min="13309" max="13309" width="3.140625" customWidth="1"/>
    <col min="13310" max="13320" width="3.5703125" bestFit="1" customWidth="1"/>
    <col min="13321" max="13321" width="3.140625" bestFit="1" customWidth="1"/>
    <col min="13322" max="13336" width="3.5703125" bestFit="1" customWidth="1"/>
    <col min="13337" max="13337" width="4" bestFit="1" customWidth="1"/>
    <col min="13563" max="13563" width="4.85546875" customWidth="1"/>
    <col min="13564" max="13564" width="28.140625" customWidth="1"/>
    <col min="13565" max="13565" width="3.140625" customWidth="1"/>
    <col min="13566" max="13576" width="3.5703125" bestFit="1" customWidth="1"/>
    <col min="13577" max="13577" width="3.140625" bestFit="1" customWidth="1"/>
    <col min="13578" max="13592" width="3.5703125" bestFit="1" customWidth="1"/>
    <col min="13593" max="13593" width="4" bestFit="1" customWidth="1"/>
    <col min="13819" max="13819" width="4.85546875" customWidth="1"/>
    <col min="13820" max="13820" width="28.140625" customWidth="1"/>
    <col min="13821" max="13821" width="3.140625" customWidth="1"/>
    <col min="13822" max="13832" width="3.5703125" bestFit="1" customWidth="1"/>
    <col min="13833" max="13833" width="3.140625" bestFit="1" customWidth="1"/>
    <col min="13834" max="13848" width="3.5703125" bestFit="1" customWidth="1"/>
    <col min="13849" max="13849" width="4" bestFit="1" customWidth="1"/>
    <col min="14075" max="14075" width="4.85546875" customWidth="1"/>
    <col min="14076" max="14076" width="28.140625" customWidth="1"/>
    <col min="14077" max="14077" width="3.140625" customWidth="1"/>
    <col min="14078" max="14088" width="3.5703125" bestFit="1" customWidth="1"/>
    <col min="14089" max="14089" width="3.140625" bestFit="1" customWidth="1"/>
    <col min="14090" max="14104" width="3.5703125" bestFit="1" customWidth="1"/>
    <col min="14105" max="14105" width="4" bestFit="1" customWidth="1"/>
    <col min="14331" max="14331" width="4.85546875" customWidth="1"/>
    <col min="14332" max="14332" width="28.140625" customWidth="1"/>
    <col min="14333" max="14333" width="3.140625" customWidth="1"/>
    <col min="14334" max="14344" width="3.5703125" bestFit="1" customWidth="1"/>
    <col min="14345" max="14345" width="3.140625" bestFit="1" customWidth="1"/>
    <col min="14346" max="14360" width="3.5703125" bestFit="1" customWidth="1"/>
    <col min="14361" max="14361" width="4" bestFit="1" customWidth="1"/>
    <col min="14587" max="14587" width="4.85546875" customWidth="1"/>
    <col min="14588" max="14588" width="28.140625" customWidth="1"/>
    <col min="14589" max="14589" width="3.140625" customWidth="1"/>
    <col min="14590" max="14600" width="3.5703125" bestFit="1" customWidth="1"/>
    <col min="14601" max="14601" width="3.140625" bestFit="1" customWidth="1"/>
    <col min="14602" max="14616" width="3.5703125" bestFit="1" customWidth="1"/>
    <col min="14617" max="14617" width="4" bestFit="1" customWidth="1"/>
    <col min="14843" max="14843" width="4.85546875" customWidth="1"/>
    <col min="14844" max="14844" width="28.140625" customWidth="1"/>
    <col min="14845" max="14845" width="3.140625" customWidth="1"/>
    <col min="14846" max="14856" width="3.5703125" bestFit="1" customWidth="1"/>
    <col min="14857" max="14857" width="3.140625" bestFit="1" customWidth="1"/>
    <col min="14858" max="14872" width="3.5703125" bestFit="1" customWidth="1"/>
    <col min="14873" max="14873" width="4" bestFit="1" customWidth="1"/>
    <col min="15099" max="15099" width="4.85546875" customWidth="1"/>
    <col min="15100" max="15100" width="28.140625" customWidth="1"/>
    <col min="15101" max="15101" width="3.140625" customWidth="1"/>
    <col min="15102" max="15112" width="3.5703125" bestFit="1" customWidth="1"/>
    <col min="15113" max="15113" width="3.140625" bestFit="1" customWidth="1"/>
    <col min="15114" max="15128" width="3.5703125" bestFit="1" customWidth="1"/>
    <col min="15129" max="15129" width="4" bestFit="1" customWidth="1"/>
    <col min="15355" max="15355" width="4.85546875" customWidth="1"/>
    <col min="15356" max="15356" width="28.140625" customWidth="1"/>
    <col min="15357" max="15357" width="3.140625" customWidth="1"/>
    <col min="15358" max="15368" width="3.5703125" bestFit="1" customWidth="1"/>
    <col min="15369" max="15369" width="3.140625" bestFit="1" customWidth="1"/>
    <col min="15370" max="15384" width="3.5703125" bestFit="1" customWidth="1"/>
    <col min="15385" max="15385" width="4" bestFit="1" customWidth="1"/>
    <col min="15611" max="15611" width="4.85546875" customWidth="1"/>
    <col min="15612" max="15612" width="28.140625" customWidth="1"/>
    <col min="15613" max="15613" width="3.140625" customWidth="1"/>
    <col min="15614" max="15624" width="3.5703125" bestFit="1" customWidth="1"/>
    <col min="15625" max="15625" width="3.140625" bestFit="1" customWidth="1"/>
    <col min="15626" max="15640" width="3.5703125" bestFit="1" customWidth="1"/>
    <col min="15641" max="15641" width="4" bestFit="1" customWidth="1"/>
    <col min="15867" max="15867" width="4.85546875" customWidth="1"/>
    <col min="15868" max="15868" width="28.140625" customWidth="1"/>
    <col min="15869" max="15869" width="3.140625" customWidth="1"/>
    <col min="15870" max="15880" width="3.5703125" bestFit="1" customWidth="1"/>
    <col min="15881" max="15881" width="3.140625" bestFit="1" customWidth="1"/>
    <col min="15882" max="15896" width="3.5703125" bestFit="1" customWidth="1"/>
    <col min="15897" max="15897" width="4" bestFit="1" customWidth="1"/>
    <col min="16123" max="16123" width="4.85546875" customWidth="1"/>
    <col min="16124" max="16124" width="28.140625" customWidth="1"/>
    <col min="16125" max="16125" width="3.140625" customWidth="1"/>
    <col min="16126" max="16136" width="3.5703125" bestFit="1" customWidth="1"/>
    <col min="16137" max="16137" width="3.140625" bestFit="1" customWidth="1"/>
    <col min="16138" max="16152" width="3.5703125" bestFit="1" customWidth="1"/>
    <col min="16153" max="16153" width="4" bestFit="1" customWidth="1"/>
  </cols>
  <sheetData>
    <row r="1" spans="1:26" ht="23.25">
      <c r="A1" s="52" t="s">
        <v>340</v>
      </c>
      <c r="B1" s="52"/>
      <c r="C1" s="52"/>
      <c r="D1" s="52"/>
      <c r="E1" s="52"/>
      <c r="F1" s="52"/>
      <c r="G1" s="52"/>
      <c r="H1" s="52"/>
      <c r="I1" s="52" t="s">
        <v>629</v>
      </c>
      <c r="J1" s="52"/>
    </row>
    <row r="2" spans="1:26" ht="27" customHeight="1">
      <c r="A2" s="532" t="s">
        <v>236</v>
      </c>
      <c r="B2" s="535" t="s">
        <v>237</v>
      </c>
      <c r="C2" s="53"/>
      <c r="D2" s="53"/>
      <c r="E2" s="53"/>
      <c r="F2" s="53"/>
      <c r="G2" s="53"/>
      <c r="H2" s="53"/>
      <c r="I2" s="53"/>
      <c r="J2" s="53"/>
      <c r="K2" s="6"/>
      <c r="L2" s="6"/>
      <c r="M2" s="6"/>
      <c r="N2" s="6"/>
      <c r="O2" s="6"/>
      <c r="P2" s="6"/>
      <c r="Q2" s="6"/>
      <c r="R2" s="6"/>
      <c r="S2" s="6"/>
      <c r="T2" s="6"/>
      <c r="U2" s="6"/>
      <c r="V2" s="6"/>
      <c r="W2" s="6"/>
      <c r="X2" s="6"/>
      <c r="Y2" s="6"/>
    </row>
    <row r="3" spans="1:26" ht="27" customHeight="1">
      <c r="A3" s="533"/>
      <c r="B3" s="535"/>
      <c r="C3" s="54" t="s">
        <v>751</v>
      </c>
      <c r="D3" s="55"/>
      <c r="E3" s="55"/>
      <c r="F3" s="55"/>
      <c r="G3" s="55"/>
      <c r="H3" s="55"/>
      <c r="I3" s="55"/>
      <c r="J3" s="55"/>
    </row>
    <row r="4" spans="1:26" ht="93.75" customHeight="1">
      <c r="A4" s="534"/>
      <c r="B4" s="535"/>
      <c r="C4" s="16" t="s">
        <v>606</v>
      </c>
      <c r="D4" s="121" t="s">
        <v>607</v>
      </c>
      <c r="E4" s="16" t="s">
        <v>608</v>
      </c>
      <c r="F4" s="16" t="s">
        <v>609</v>
      </c>
      <c r="G4" s="16" t="s">
        <v>610</v>
      </c>
      <c r="H4" s="16" t="s">
        <v>611</v>
      </c>
      <c r="I4" s="16" t="s">
        <v>612</v>
      </c>
      <c r="J4" s="16" t="s">
        <v>613</v>
      </c>
      <c r="K4" s="16" t="s">
        <v>614</v>
      </c>
      <c r="L4" s="16" t="s">
        <v>615</v>
      </c>
      <c r="M4" s="122" t="s">
        <v>616</v>
      </c>
      <c r="N4" s="16" t="s">
        <v>617</v>
      </c>
      <c r="O4" s="16" t="s">
        <v>618</v>
      </c>
      <c r="P4" s="123" t="s">
        <v>619</v>
      </c>
      <c r="Q4" s="16" t="s">
        <v>620</v>
      </c>
      <c r="R4" s="16" t="s">
        <v>621</v>
      </c>
      <c r="S4" s="16" t="s">
        <v>622</v>
      </c>
      <c r="T4" s="16" t="s">
        <v>623</v>
      </c>
      <c r="U4" s="16" t="s">
        <v>624</v>
      </c>
      <c r="V4" s="121" t="s">
        <v>625</v>
      </c>
      <c r="W4" s="16" t="s">
        <v>626</v>
      </c>
      <c r="X4" s="16" t="s">
        <v>627</v>
      </c>
      <c r="Y4" s="406" t="s">
        <v>628</v>
      </c>
      <c r="Z4" s="6" t="s">
        <v>688</v>
      </c>
    </row>
    <row r="5" spans="1:26" ht="27" customHeight="1">
      <c r="A5" s="7">
        <v>1</v>
      </c>
      <c r="B5" s="8" t="s">
        <v>239</v>
      </c>
      <c r="C5" s="26">
        <v>50000</v>
      </c>
      <c r="D5" s="124">
        <v>30000</v>
      </c>
      <c r="E5" s="124">
        <v>30000</v>
      </c>
      <c r="F5" s="124">
        <v>30000</v>
      </c>
      <c r="G5" s="124">
        <v>30000</v>
      </c>
      <c r="H5" s="124">
        <v>30000</v>
      </c>
      <c r="I5" s="124">
        <v>30000</v>
      </c>
      <c r="J5" s="124">
        <v>30000</v>
      </c>
      <c r="K5" s="26">
        <v>40000</v>
      </c>
      <c r="L5" s="258">
        <v>50000</v>
      </c>
      <c r="M5" s="124">
        <v>30000</v>
      </c>
      <c r="N5" s="26">
        <v>50000</v>
      </c>
      <c r="O5" s="124">
        <v>30000</v>
      </c>
      <c r="P5" s="128">
        <v>30000</v>
      </c>
      <c r="Q5" s="124">
        <v>30000</v>
      </c>
      <c r="R5" s="124">
        <v>30000</v>
      </c>
      <c r="S5" s="124">
        <v>30000</v>
      </c>
      <c r="T5" s="26">
        <v>40000</v>
      </c>
      <c r="U5" s="258">
        <v>40000</v>
      </c>
      <c r="V5" s="27">
        <v>30000</v>
      </c>
      <c r="W5" s="26">
        <v>30000</v>
      </c>
      <c r="X5" s="26">
        <v>30000</v>
      </c>
      <c r="Y5" s="407">
        <f t="shared" ref="Y5:Y12" si="0">SUM(C5:X5)</f>
        <v>750000</v>
      </c>
      <c r="Z5" s="6"/>
    </row>
    <row r="6" spans="1:26" ht="27" customHeight="1">
      <c r="A6" s="7">
        <v>2</v>
      </c>
      <c r="B6" s="8" t="s">
        <v>240</v>
      </c>
      <c r="C6" s="26">
        <v>50000</v>
      </c>
      <c r="D6" s="258">
        <v>30000</v>
      </c>
      <c r="E6" s="258">
        <v>30000</v>
      </c>
      <c r="F6" s="26">
        <v>30000</v>
      </c>
      <c r="G6" s="26">
        <v>35000</v>
      </c>
      <c r="H6" s="125">
        <v>50000</v>
      </c>
      <c r="I6" s="258">
        <v>30000</v>
      </c>
      <c r="J6" s="258">
        <v>30000</v>
      </c>
      <c r="K6" s="26">
        <v>40000</v>
      </c>
      <c r="L6" s="126">
        <v>30000</v>
      </c>
      <c r="M6" s="258">
        <v>25000</v>
      </c>
      <c r="N6" s="26">
        <v>30000</v>
      </c>
      <c r="O6" s="26">
        <v>70000</v>
      </c>
      <c r="P6" s="128">
        <v>40000</v>
      </c>
      <c r="Q6" s="258">
        <v>30000</v>
      </c>
      <c r="R6" s="258">
        <v>30000</v>
      </c>
      <c r="S6" s="258">
        <v>30000</v>
      </c>
      <c r="T6" s="26">
        <v>40000</v>
      </c>
      <c r="U6" s="26">
        <v>60000</v>
      </c>
      <c r="V6" s="27">
        <v>75000</v>
      </c>
      <c r="W6" s="26">
        <v>35000</v>
      </c>
      <c r="X6" s="26">
        <v>35500</v>
      </c>
      <c r="Y6" s="407">
        <f t="shared" si="0"/>
        <v>855500</v>
      </c>
      <c r="Z6" s="6"/>
    </row>
    <row r="7" spans="1:26" ht="27" customHeight="1">
      <c r="A7" s="7">
        <v>3</v>
      </c>
      <c r="B7" s="8" t="s">
        <v>241</v>
      </c>
      <c r="C7" s="26">
        <v>25000</v>
      </c>
      <c r="D7" s="58">
        <v>20000</v>
      </c>
      <c r="E7" s="124">
        <v>40000</v>
      </c>
      <c r="F7" s="26">
        <v>20000</v>
      </c>
      <c r="G7" s="26">
        <v>35000</v>
      </c>
      <c r="H7" s="125">
        <v>40000</v>
      </c>
      <c r="I7" s="26">
        <v>20000</v>
      </c>
      <c r="J7" s="26">
        <v>25000</v>
      </c>
      <c r="K7" s="26">
        <v>20000</v>
      </c>
      <c r="L7" s="126">
        <v>30000</v>
      </c>
      <c r="M7" s="127">
        <v>20000</v>
      </c>
      <c r="N7" s="26">
        <v>30000</v>
      </c>
      <c r="O7" s="26">
        <v>35000</v>
      </c>
      <c r="P7" s="128">
        <v>15000</v>
      </c>
      <c r="Q7" s="26">
        <v>10000</v>
      </c>
      <c r="R7" s="26">
        <v>17000</v>
      </c>
      <c r="S7" s="26">
        <v>10000</v>
      </c>
      <c r="T7" s="26">
        <v>20000</v>
      </c>
      <c r="U7" s="26">
        <v>50000</v>
      </c>
      <c r="V7" s="27">
        <v>20000</v>
      </c>
      <c r="W7" s="26">
        <v>5000</v>
      </c>
      <c r="X7" s="26">
        <v>15000</v>
      </c>
      <c r="Y7" s="407">
        <f t="shared" si="0"/>
        <v>522000</v>
      </c>
      <c r="Z7" s="6"/>
    </row>
    <row r="8" spans="1:26" ht="27" customHeight="1">
      <c r="A8" s="7">
        <v>4</v>
      </c>
      <c r="B8" s="8" t="s">
        <v>242</v>
      </c>
      <c r="C8" s="26">
        <v>30000</v>
      </c>
      <c r="D8" s="58">
        <v>20000</v>
      </c>
      <c r="E8" s="124">
        <v>20000</v>
      </c>
      <c r="F8" s="58">
        <v>20000</v>
      </c>
      <c r="G8" s="58">
        <v>20000</v>
      </c>
      <c r="H8" s="125">
        <v>20000</v>
      </c>
      <c r="I8" s="26">
        <v>20000</v>
      </c>
      <c r="J8" s="58">
        <v>20000</v>
      </c>
      <c r="K8" s="58">
        <v>20000</v>
      </c>
      <c r="L8" s="258">
        <v>30000</v>
      </c>
      <c r="M8" s="58">
        <v>20000</v>
      </c>
      <c r="N8" s="258">
        <v>30000</v>
      </c>
      <c r="O8" s="58">
        <v>20000</v>
      </c>
      <c r="P8" s="58">
        <v>20000</v>
      </c>
      <c r="Q8" s="58">
        <v>20000</v>
      </c>
      <c r="R8" s="58">
        <v>20000</v>
      </c>
      <c r="S8" s="26">
        <v>20000</v>
      </c>
      <c r="T8" s="26">
        <v>30000</v>
      </c>
      <c r="U8" s="26">
        <v>20000</v>
      </c>
      <c r="V8" s="258">
        <v>20000</v>
      </c>
      <c r="W8" s="258">
        <v>20000</v>
      </c>
      <c r="X8" s="258">
        <v>20000</v>
      </c>
      <c r="Y8" s="407">
        <f t="shared" si="0"/>
        <v>480000</v>
      </c>
      <c r="Z8" s="6"/>
    </row>
    <row r="9" spans="1:26" s="257" customFormat="1" ht="76.5" customHeight="1">
      <c r="A9" s="536">
        <v>5</v>
      </c>
      <c r="B9" s="405" t="s">
        <v>790</v>
      </c>
      <c r="C9" s="398">
        <v>500000</v>
      </c>
      <c r="D9" s="399">
        <v>100000</v>
      </c>
      <c r="E9" s="398">
        <v>400000</v>
      </c>
      <c r="F9" s="398">
        <v>100000</v>
      </c>
      <c r="G9" s="398">
        <v>150000</v>
      </c>
      <c r="H9" s="400">
        <v>200000</v>
      </c>
      <c r="I9" s="398">
        <v>200000</v>
      </c>
      <c r="J9" s="398">
        <v>150000</v>
      </c>
      <c r="K9" s="398">
        <v>150000</v>
      </c>
      <c r="L9" s="401">
        <v>500000</v>
      </c>
      <c r="M9" s="398">
        <v>200000</v>
      </c>
      <c r="N9" s="398">
        <v>500000</v>
      </c>
      <c r="O9" s="398">
        <v>220000</v>
      </c>
      <c r="P9" s="401">
        <v>200000</v>
      </c>
      <c r="Q9" s="398">
        <v>250000</v>
      </c>
      <c r="R9" s="398">
        <v>200000</v>
      </c>
      <c r="S9" s="398">
        <v>180000</v>
      </c>
      <c r="T9" s="398">
        <v>300000</v>
      </c>
      <c r="U9" s="398">
        <v>300000</v>
      </c>
      <c r="V9" s="402">
        <v>230000</v>
      </c>
      <c r="W9" s="398">
        <v>345000</v>
      </c>
      <c r="X9" s="398">
        <v>250000</v>
      </c>
      <c r="Y9" s="408">
        <f t="shared" ref="Y9:Y10" si="1">SUM(C9:X9)</f>
        <v>5625000</v>
      </c>
      <c r="Z9" s="6"/>
    </row>
    <row r="10" spans="1:26" ht="49.5" customHeight="1" thickBot="1">
      <c r="A10" s="537"/>
      <c r="B10" s="404" t="s">
        <v>791</v>
      </c>
      <c r="C10" s="403">
        <f>C9/7.5</f>
        <v>66666.666666666672</v>
      </c>
      <c r="D10" s="403">
        <f t="shared" ref="D10:X10" si="2">D9/7.5</f>
        <v>13333.333333333334</v>
      </c>
      <c r="E10" s="403">
        <f t="shared" si="2"/>
        <v>53333.333333333336</v>
      </c>
      <c r="F10" s="403">
        <f t="shared" si="2"/>
        <v>13333.333333333334</v>
      </c>
      <c r="G10" s="403">
        <f t="shared" si="2"/>
        <v>20000</v>
      </c>
      <c r="H10" s="403">
        <f t="shared" si="2"/>
        <v>26666.666666666668</v>
      </c>
      <c r="I10" s="403">
        <f t="shared" si="2"/>
        <v>26666.666666666668</v>
      </c>
      <c r="J10" s="403">
        <f t="shared" si="2"/>
        <v>20000</v>
      </c>
      <c r="K10" s="403">
        <f t="shared" si="2"/>
        <v>20000</v>
      </c>
      <c r="L10" s="403">
        <f t="shared" si="2"/>
        <v>66666.666666666672</v>
      </c>
      <c r="M10" s="403">
        <f t="shared" si="2"/>
        <v>26666.666666666668</v>
      </c>
      <c r="N10" s="403">
        <f t="shared" si="2"/>
        <v>66666.666666666672</v>
      </c>
      <c r="O10" s="403">
        <f t="shared" si="2"/>
        <v>29333.333333333332</v>
      </c>
      <c r="P10" s="403">
        <f t="shared" si="2"/>
        <v>26666.666666666668</v>
      </c>
      <c r="Q10" s="403">
        <f t="shared" si="2"/>
        <v>33333.333333333336</v>
      </c>
      <c r="R10" s="403">
        <f t="shared" si="2"/>
        <v>26666.666666666668</v>
      </c>
      <c r="S10" s="403">
        <f t="shared" si="2"/>
        <v>24000</v>
      </c>
      <c r="T10" s="403">
        <f t="shared" si="2"/>
        <v>40000</v>
      </c>
      <c r="U10" s="403">
        <f t="shared" si="2"/>
        <v>40000</v>
      </c>
      <c r="V10" s="403">
        <f t="shared" si="2"/>
        <v>30666.666666666668</v>
      </c>
      <c r="W10" s="403">
        <f t="shared" si="2"/>
        <v>46000</v>
      </c>
      <c r="X10" s="403">
        <f t="shared" si="2"/>
        <v>33333.333333333336</v>
      </c>
      <c r="Y10" s="409">
        <f t="shared" si="1"/>
        <v>750000</v>
      </c>
      <c r="Z10" s="395"/>
    </row>
    <row r="11" spans="1:26" ht="45" customHeight="1">
      <c r="A11" s="7">
        <v>6</v>
      </c>
      <c r="B11" s="8" t="s">
        <v>160</v>
      </c>
      <c r="C11" s="26">
        <v>30000</v>
      </c>
      <c r="D11" s="58">
        <v>20000</v>
      </c>
      <c r="E11" s="124">
        <v>20000</v>
      </c>
      <c r="F11" s="26">
        <v>20000</v>
      </c>
      <c r="G11" s="26">
        <v>20000</v>
      </c>
      <c r="H11" s="125">
        <v>15000</v>
      </c>
      <c r="I11" s="26">
        <v>30000</v>
      </c>
      <c r="J11" s="26">
        <v>25000</v>
      </c>
      <c r="K11" s="26">
        <v>10000</v>
      </c>
      <c r="L11" s="126">
        <v>10000</v>
      </c>
      <c r="M11" s="127">
        <v>15000</v>
      </c>
      <c r="N11" s="26">
        <v>50000</v>
      </c>
      <c r="O11" s="26">
        <v>20000</v>
      </c>
      <c r="P11" s="128">
        <v>12000</v>
      </c>
      <c r="Q11" s="26">
        <v>15000</v>
      </c>
      <c r="R11" s="26">
        <v>20000</v>
      </c>
      <c r="S11" s="26">
        <v>20000</v>
      </c>
      <c r="T11" s="26">
        <v>20000</v>
      </c>
      <c r="U11" s="26">
        <v>70000</v>
      </c>
      <c r="V11" s="27">
        <v>25000</v>
      </c>
      <c r="W11" s="26">
        <v>10500</v>
      </c>
      <c r="X11" s="26">
        <v>40000</v>
      </c>
      <c r="Y11" s="407">
        <f t="shared" si="0"/>
        <v>517500</v>
      </c>
      <c r="Z11" s="397" t="s">
        <v>792</v>
      </c>
    </row>
    <row r="12" spans="1:26" ht="27" customHeight="1">
      <c r="A12" s="7">
        <v>7</v>
      </c>
      <c r="B12" s="8" t="s">
        <v>243</v>
      </c>
      <c r="C12" s="26">
        <v>20000</v>
      </c>
      <c r="D12" s="58">
        <v>10000</v>
      </c>
      <c r="E12" s="58">
        <v>10000</v>
      </c>
      <c r="F12" s="58">
        <v>10000</v>
      </c>
      <c r="G12" s="58">
        <v>10000</v>
      </c>
      <c r="H12" s="58">
        <v>10000</v>
      </c>
      <c r="I12" s="58">
        <v>10000</v>
      </c>
      <c r="J12" s="58">
        <v>10000</v>
      </c>
      <c r="K12" s="26">
        <v>10000</v>
      </c>
      <c r="L12" s="258">
        <v>20000</v>
      </c>
      <c r="M12" s="258">
        <v>10000</v>
      </c>
      <c r="N12" s="258">
        <v>20000</v>
      </c>
      <c r="O12" s="26">
        <v>10000</v>
      </c>
      <c r="P12" s="258">
        <v>10000</v>
      </c>
      <c r="Q12" s="258">
        <v>10000</v>
      </c>
      <c r="R12" s="258">
        <v>10000</v>
      </c>
      <c r="S12" s="258">
        <v>10000</v>
      </c>
      <c r="T12" s="258">
        <v>10000</v>
      </c>
      <c r="U12" s="258">
        <v>10000</v>
      </c>
      <c r="V12" s="258">
        <v>10000</v>
      </c>
      <c r="W12" s="258">
        <v>10000</v>
      </c>
      <c r="X12" s="26">
        <v>10000</v>
      </c>
      <c r="Y12" s="407">
        <f t="shared" si="0"/>
        <v>250000</v>
      </c>
      <c r="Z12" s="6"/>
    </row>
    <row r="13" spans="1:26" ht="27" customHeight="1">
      <c r="A13" s="9"/>
      <c r="B13" s="10" t="s">
        <v>20</v>
      </c>
      <c r="C13" s="16">
        <f>SUM(C5:C12)</f>
        <v>771666.66666666663</v>
      </c>
      <c r="D13" s="16">
        <f t="shared" ref="D13:X13" si="3">SUM(D5:D12)</f>
        <v>243333.33333333334</v>
      </c>
      <c r="E13" s="16">
        <f t="shared" si="3"/>
        <v>603333.33333333337</v>
      </c>
      <c r="F13" s="16">
        <f t="shared" si="3"/>
        <v>243333.33333333334</v>
      </c>
      <c r="G13" s="16">
        <f t="shared" si="3"/>
        <v>320000</v>
      </c>
      <c r="H13" s="16">
        <f t="shared" si="3"/>
        <v>391666.66666666669</v>
      </c>
      <c r="I13" s="16">
        <f t="shared" si="3"/>
        <v>366666.66666666669</v>
      </c>
      <c r="J13" s="16">
        <f t="shared" si="3"/>
        <v>310000</v>
      </c>
      <c r="K13" s="16">
        <f t="shared" si="3"/>
        <v>310000</v>
      </c>
      <c r="L13" s="16">
        <f t="shared" si="3"/>
        <v>736666.66666666663</v>
      </c>
      <c r="M13" s="16">
        <f t="shared" si="3"/>
        <v>346666.66666666669</v>
      </c>
      <c r="N13" s="16">
        <f t="shared" si="3"/>
        <v>776666.66666666663</v>
      </c>
      <c r="O13" s="16">
        <f t="shared" si="3"/>
        <v>434333.33333333331</v>
      </c>
      <c r="P13" s="16">
        <f t="shared" si="3"/>
        <v>353666.66666666669</v>
      </c>
      <c r="Q13" s="16">
        <f t="shared" si="3"/>
        <v>398333.33333333331</v>
      </c>
      <c r="R13" s="16">
        <f t="shared" si="3"/>
        <v>353666.66666666669</v>
      </c>
      <c r="S13" s="16">
        <f t="shared" si="3"/>
        <v>324000</v>
      </c>
      <c r="T13" s="16">
        <f t="shared" si="3"/>
        <v>500000</v>
      </c>
      <c r="U13" s="16">
        <f t="shared" si="3"/>
        <v>590000</v>
      </c>
      <c r="V13" s="16">
        <f t="shared" si="3"/>
        <v>440666.66666666669</v>
      </c>
      <c r="W13" s="16">
        <f t="shared" si="3"/>
        <v>501500</v>
      </c>
      <c r="X13" s="16">
        <f t="shared" si="3"/>
        <v>433833.33333333331</v>
      </c>
      <c r="Y13" s="406">
        <f>Y5+Y6+Y7+Y8+Y9+Y11+Y12</f>
        <v>9000000</v>
      </c>
      <c r="Z13" s="6"/>
    </row>
    <row r="14" spans="1:26">
      <c r="A14" s="11"/>
      <c r="B14" s="12"/>
      <c r="C14" s="1"/>
      <c r="D14" s="1"/>
      <c r="E14" s="1"/>
      <c r="F14" s="1"/>
      <c r="G14" s="1"/>
      <c r="H14" s="1"/>
      <c r="I14" s="1"/>
      <c r="J14" s="1"/>
    </row>
    <row r="15" spans="1:26" s="76" customFormat="1" ht="15.75">
      <c r="A15" s="73" t="s">
        <v>323</v>
      </c>
      <c r="B15" s="74"/>
      <c r="C15" s="75"/>
      <c r="D15" s="75"/>
      <c r="E15" s="75"/>
      <c r="F15" s="75"/>
      <c r="G15" s="75"/>
      <c r="H15" s="75"/>
      <c r="I15" s="75"/>
      <c r="J15" s="75"/>
    </row>
    <row r="16" spans="1:26" ht="15.75">
      <c r="A16" s="13"/>
    </row>
  </sheetData>
  <mergeCells count="3">
    <mergeCell ref="A2:A4"/>
    <mergeCell ref="B2:B4"/>
    <mergeCell ref="A9:A10"/>
  </mergeCells>
  <pageMargins left="0.7" right="0.7" top="0.75" bottom="0.75" header="0.3" footer="0.3"/>
  <pageSetup orientation="portrait" horizontalDpi="150" verticalDpi="15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vt:i4>
      </vt:variant>
    </vt:vector>
  </HeadingPairs>
  <TitlesOfParts>
    <vt:vector size="13" baseType="lpstr">
      <vt:lpstr>Budget Sheet</vt:lpstr>
      <vt:lpstr>HR</vt:lpstr>
      <vt:lpstr>Abstract</vt:lpstr>
      <vt:lpstr>SOE for Last 3 Years</vt:lpstr>
      <vt:lpstr>Planned Activities FY 21-22</vt:lpstr>
      <vt:lpstr>Organisation of Services</vt:lpstr>
      <vt:lpstr>PPM Annexure </vt:lpstr>
      <vt:lpstr>Training Plan</vt:lpstr>
      <vt:lpstr>ACF</vt:lpstr>
      <vt:lpstr>ACSM Plan</vt:lpstr>
      <vt:lpstr>LTBI</vt:lpstr>
      <vt:lpstr>'Budget Sheet'!Print_Titles</vt:lpstr>
      <vt:lpstr>HR!Print_Titles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Tushar Nale</dc:creator>
  <cp:lastModifiedBy>user</cp:lastModifiedBy>
  <cp:lastPrinted>2021-01-08T11:14:05Z</cp:lastPrinted>
  <dcterms:created xsi:type="dcterms:W3CDTF">2017-12-15T05:14:56Z</dcterms:created>
  <dcterms:modified xsi:type="dcterms:W3CDTF">2021-01-19T08:36:44Z</dcterms:modified>
</cp:coreProperties>
</file>