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28920" yWindow="-3645" windowWidth="24240" windowHeight="13740"/>
  </bookViews>
  <sheets>
    <sheet name="NVHCP PIP 2021-22" sheetId="1" r:id="rId1"/>
  </sheets>
  <calcPr calcId="124519"/>
</workbook>
</file>

<file path=xl/calcChain.xml><?xml version="1.0" encoding="utf-8"?>
<calcChain xmlns="http://schemas.openxmlformats.org/spreadsheetml/2006/main">
  <c r="F35" i="1"/>
  <c r="D39" l="1"/>
  <c r="F39" s="1"/>
  <c r="D38"/>
  <c r="F38" s="1"/>
  <c r="D37"/>
  <c r="F37" s="1"/>
  <c r="F34"/>
  <c r="D33"/>
  <c r="F33" s="1"/>
  <c r="D31"/>
  <c r="F31" s="1"/>
  <c r="D32"/>
  <c r="F32" s="1"/>
  <c r="F26"/>
  <c r="F15"/>
  <c r="F8"/>
  <c r="F9"/>
  <c r="F7" s="1"/>
  <c r="F11"/>
  <c r="F12"/>
  <c r="F13"/>
  <c r="F16"/>
  <c r="F19"/>
  <c r="F20"/>
  <c r="F21"/>
  <c r="F23"/>
  <c r="F24"/>
  <c r="F25"/>
  <c r="F28"/>
  <c r="F27" s="1"/>
  <c r="F40"/>
  <c r="F42"/>
  <c r="F41" s="1"/>
  <c r="F44"/>
  <c r="F43" s="1"/>
  <c r="F45"/>
  <c r="F47"/>
  <c r="F48"/>
  <c r="F49"/>
  <c r="F50"/>
  <c r="F51"/>
  <c r="F52"/>
  <c r="F53"/>
  <c r="F6"/>
  <c r="F17" l="1"/>
  <c r="F14"/>
  <c r="F22"/>
  <c r="F10"/>
  <c r="F5" s="1"/>
  <c r="F46"/>
  <c r="F29"/>
  <c r="F4" l="1"/>
</calcChain>
</file>

<file path=xl/sharedStrings.xml><?xml version="1.0" encoding="utf-8"?>
<sst xmlns="http://schemas.openxmlformats.org/spreadsheetml/2006/main" count="143" uniqueCount="130">
  <si>
    <t>NVHCP (National Viral Hepatitis Control Programme) PIP 2021-22 Punjab</t>
  </si>
  <si>
    <t>FMR Code</t>
  </si>
  <si>
    <t>FMR Head</t>
  </si>
  <si>
    <t xml:space="preserve">Unit Cost
(Rs. Lakhs) </t>
  </si>
  <si>
    <t>Quantity/ Target</t>
  </si>
  <si>
    <t>Budget 
(Rs. Lakhs)</t>
  </si>
  <si>
    <t>Grand Total NVHCP</t>
  </si>
  <si>
    <t>Operational Cost</t>
  </si>
  <si>
    <t>1.3.1.16</t>
  </si>
  <si>
    <t>State lab: Meeting Costs/Office expenses/Contingency</t>
  </si>
  <si>
    <t>Ongoing activity</t>
  </si>
  <si>
    <t>1.3.1.17</t>
  </si>
  <si>
    <t>Model Treatment Centres</t>
  </si>
  <si>
    <t>1.3.1.17.1</t>
  </si>
  <si>
    <t>Meeting Costs/Office expenses/Contingency (photocopy, internet /communication/ Resistance testing in selected cases/ Printing M &amp; E tools/ Tablets for M &amp; E if needed) etc)</t>
  </si>
  <si>
    <t>Ongoing activity MTC at PGIMER, Faridkot, Patiala (2 new MTCs established  in District Faridkot &amp; Patiala in year 2020)</t>
  </si>
  <si>
    <t>1.3.1.17.2</t>
  </si>
  <si>
    <t>Management of Hep A &amp; E</t>
  </si>
  <si>
    <t>1.3.1.18</t>
  </si>
  <si>
    <t>Treatment Centres</t>
  </si>
  <si>
    <t>1.3.1.18.1</t>
  </si>
  <si>
    <t>Meeting Costs/Office expenses/Contingency</t>
  </si>
  <si>
    <t>Ongoing Actovity (Treatment Centers-25 ; 22 DHs, 2 SDHs, 1 GMC)</t>
  </si>
  <si>
    <t>1.3.1.18.2</t>
  </si>
  <si>
    <t>1.3.1.19</t>
  </si>
  <si>
    <t>Any other (please specify)</t>
  </si>
  <si>
    <t>Other Community Interventions</t>
  </si>
  <si>
    <t>3.2.3.2</t>
  </si>
  <si>
    <t>Incentive for Peer Educators under NVHCP</t>
  </si>
  <si>
    <t>3.2.3.3</t>
  </si>
  <si>
    <t>Enagagement with NGO CBO (Community Based Organizations) for Outreach</t>
  </si>
  <si>
    <t>SVHMU</t>
  </si>
  <si>
    <t>16.1.3.1.17</t>
  </si>
  <si>
    <t>SVHMU: Cost of travel for supervision and monitoring</t>
  </si>
  <si>
    <t xml:space="preserve">Ongoing activity - For tours of districts by State staff for M &amp; E </t>
  </si>
  <si>
    <t>16.1.4.1.14</t>
  </si>
  <si>
    <t>SVHMU: Meeting Costs/Office expenses/Contingency</t>
  </si>
  <si>
    <t xml:space="preserve">Ongoing activity - Operational cost for State unit </t>
  </si>
  <si>
    <t>16.1.5.2.6</t>
  </si>
  <si>
    <t>SVHMU: Non-recurring Equipment- (computer, printer photocopier scanner etc)</t>
  </si>
  <si>
    <t xml:space="preserve">Ongoing activity for Procurement of 2 computers, 3 printer/scanner and photocopier </t>
  </si>
  <si>
    <t>6.2.23</t>
  </si>
  <si>
    <t>Drugs and supplies for NVHCP</t>
  </si>
  <si>
    <t>6.2.23.1</t>
  </si>
  <si>
    <t>Drugs for Hepatitis B, C and HB Ig</t>
  </si>
  <si>
    <t>6.2.23.2</t>
  </si>
  <si>
    <t>Kits for Hepatitis B &amp; C</t>
  </si>
  <si>
    <t>6.2.23.3</t>
  </si>
  <si>
    <t>Consumables for laboratory under NVHCP (plasticware, RUP, evacuated vacuum tubes, waste disposal bags, Kit for HBsAg titre, grant for callibration of small equipment, money for EQAS)</t>
  </si>
  <si>
    <t>6.2.23.4</t>
  </si>
  <si>
    <t>Consumables for treatment sites (plasticware, RUP, evacuated vacuum tubes, waste disposal bags etc)</t>
  </si>
  <si>
    <t>Procurement of Other Drugs and supplies (please specify)</t>
  </si>
  <si>
    <t>6.4.1 (FDS)</t>
  </si>
  <si>
    <t>Viral Load Testing</t>
  </si>
  <si>
    <t>HR Under NVHCP</t>
  </si>
  <si>
    <t>8.1.5.1</t>
  </si>
  <si>
    <t>Medical Officer</t>
  </si>
  <si>
    <t>Ongoing activity - One Medical Officer at MTC PGIMER @ Rs 50000 per month for 12 months</t>
  </si>
  <si>
    <t>8.1.1.8</t>
  </si>
  <si>
    <t>Pharmacist</t>
  </si>
  <si>
    <t>Ongoing activity - One Pharmacist for MTC PGIMER for NVHCP</t>
  </si>
  <si>
    <t>16.4.1.4.1</t>
  </si>
  <si>
    <t>Quality Manager Lab NVHCP</t>
  </si>
  <si>
    <t>Ongoing activity - One Microbiologist for lab quality under NVHCP at SVHMU (Hep Programme) @ Rs 30000 per month</t>
  </si>
  <si>
    <t>8.1.13.22</t>
  </si>
  <si>
    <t>Peer Supporter</t>
  </si>
  <si>
    <t>16.4.1.4.4</t>
  </si>
  <si>
    <t>CST Coordinator</t>
  </si>
  <si>
    <t>Ongoing activity - One CST Coordinator at SVHMU under NVHCP</t>
  </si>
  <si>
    <t>16.4.1.4.11</t>
  </si>
  <si>
    <t>Technical Officer M&amp;E</t>
  </si>
  <si>
    <t>Ongoing activity - One Technical Officer Surveillance M &amp; E and Research (NVHCP) @ Rs 30000 per month</t>
  </si>
  <si>
    <t>16.4.1.4.9</t>
  </si>
  <si>
    <t>Data Entry Operation</t>
  </si>
  <si>
    <t>Ongoing activity - 3 Data Entry Operators under NVHCP: 2 at SVHMU and 1 at MTC PGIMER</t>
  </si>
  <si>
    <t>8.1.1.5</t>
  </si>
  <si>
    <t>Senior Lab Technicians</t>
  </si>
  <si>
    <t>IEC &amp; BCC</t>
  </si>
  <si>
    <t>IEC BCC for Hep-C</t>
  </si>
  <si>
    <t>Printing</t>
  </si>
  <si>
    <t>Printing for formats/ Registers under NVHCP</t>
  </si>
  <si>
    <t>14.2.13</t>
  </si>
  <si>
    <t>Sample Transportation cost under NVHCP</t>
  </si>
  <si>
    <t>9.5.28</t>
  </si>
  <si>
    <t>Trainings for NVHCP</t>
  </si>
  <si>
    <t>9.5.28.1</t>
  </si>
  <si>
    <t>1 day training of Medical Officer of the Treatment Centres  (20 Medical officers in each batch)</t>
  </si>
  <si>
    <t>Training of Medical Specialists of 3 GMCs, 22 DHs and 41 SDHs</t>
  </si>
  <si>
    <t>9.5.28.2</t>
  </si>
  <si>
    <t>1 day training of the lab technicians (15 Lab Technicians in each batch)</t>
  </si>
  <si>
    <t>Training of LTs of 3 GMCs, 22 DHs and 41 SDHs</t>
  </si>
  <si>
    <t>9.5.28.3</t>
  </si>
  <si>
    <t xml:space="preserve">1 day training of Peer support of the Treatment sites (MTC/TCs) </t>
  </si>
  <si>
    <t>Training ofPeer Support Staff of 1 MTC, 22 DHs, 3 GMCsand 2 SDHs</t>
  </si>
  <si>
    <t>9.5.28.4</t>
  </si>
  <si>
    <t xml:space="preserve">1 day training of pharmacist of the Treatment sites (MTC/TCs) </t>
  </si>
  <si>
    <t>Training of Pharmacists of 3 GMCs, 22 DHs and 41 SDHs</t>
  </si>
  <si>
    <t>9.5.28.5</t>
  </si>
  <si>
    <t xml:space="preserve">1 day training of DEO of the Treatment sites (MTC/TCs) </t>
  </si>
  <si>
    <t>Training of DEOs of 3 GMCs, 22 DHs and 41 SDHs</t>
  </si>
  <si>
    <t>9.5.28.6</t>
  </si>
  <si>
    <t>Training for Community Volunteers</t>
  </si>
  <si>
    <t>Training for screening and management of Hepatitis B&amp;C among High Risk Groups</t>
  </si>
  <si>
    <t>9.5.28.7</t>
  </si>
  <si>
    <t>Any other (please specify) Staff of Deaddiction Centres, ART and OST Sites</t>
  </si>
  <si>
    <t>Ongoing activity - For sensitization of high risk groups for harm reduction and delivery of health care services for Hep B &amp; C in high risk pockets</t>
  </si>
  <si>
    <t>For printing of treatment cards, SVR cards, SVR certificates, for printing of 1000 registers for Hepatitis B &amp; C for 22 DHs, 2 SDH, 1 GMC, 3 MTCs, 11 OST sites,  13 ART Centers, 9 Central Prisons and Districts Jails</t>
  </si>
  <si>
    <t>Ongoing activity - Kits for Hep B &amp; C to be procured by State                                                                    New activity - Kits for Hep-A &amp; E to be procured by State</t>
  </si>
  <si>
    <t>State Remarks</t>
  </si>
  <si>
    <t>Carried forward from 2020-21</t>
  </si>
  <si>
    <t>Consumables for sample collection at 13 ART centres, 29 OST sites and 19 Prisons for testing of Viral Hepatitis (A, B, C &amp; E)</t>
  </si>
  <si>
    <t>Training of staff of ART/OST sites and De addiction Centres</t>
  </si>
  <si>
    <t>New Activity - Transportation of samples from Prisons and OST sites to DHs</t>
  </si>
  <si>
    <t>In kind supply of Drugs for Hepatitis B and C by GOI.                                         HB Ig (1Cr) to be procured by State</t>
  </si>
  <si>
    <t>Ongoing activity - 2 Peer Support staff at SDH Batala and Malerkotla(New Treatment Centers), peer support for 25 TCs and 1 MTC</t>
  </si>
  <si>
    <t>16.1.2.1.25</t>
  </si>
  <si>
    <t>State Review Meetings under NVHCP</t>
  </si>
  <si>
    <t>8.1.16.6</t>
  </si>
  <si>
    <t>Facility based data entry operator</t>
  </si>
  <si>
    <t>Lab Technician</t>
  </si>
  <si>
    <t>8.4.11</t>
  </si>
  <si>
    <t>Incentives for Medical Officer, Pharmacist and Lab Technician</t>
  </si>
  <si>
    <t>Unutilized budget available from PIP 2020-21 due to COVID-19 pandemic</t>
  </si>
  <si>
    <t>If needed, the budget from PIP 2020-21 would be utilized for trainings, otherwise virtual training sessions would be conducted for year 2021-22.</t>
  </si>
  <si>
    <r>
      <t xml:space="preserve">Ongoing activity - For awareness activities for Hepatitis A, B, C &amp; E.                          </t>
    </r>
    <r>
      <rPr>
        <b/>
        <sz val="11"/>
        <color theme="1"/>
        <rFont val="Calibri"/>
        <family val="2"/>
        <scheme val="minor"/>
      </rPr>
      <t>*</t>
    </r>
    <r>
      <rPr>
        <sz val="11"/>
        <color theme="1"/>
        <rFont val="Calibri"/>
        <family val="2"/>
        <scheme val="minor"/>
      </rPr>
      <t xml:space="preserve">Advertisement in Newspaper (two times: one on World Hepatitis Day and another around Nov/Dec)                                                           </t>
    </r>
    <r>
      <rPr>
        <b/>
        <sz val="11"/>
        <color theme="1"/>
        <rFont val="Calibri"/>
        <family val="2"/>
        <scheme val="minor"/>
      </rPr>
      <t>*</t>
    </r>
    <r>
      <rPr>
        <sz val="11"/>
        <color theme="1"/>
        <rFont val="Calibri"/>
        <family val="2"/>
        <scheme val="minor"/>
      </rPr>
      <t xml:space="preserve"> FM Radio/AIR                                             </t>
    </r>
    <r>
      <rPr>
        <b/>
        <sz val="11"/>
        <color theme="1"/>
        <rFont val="Calibri"/>
        <family val="2"/>
        <scheme val="minor"/>
      </rPr>
      <t>*</t>
    </r>
    <r>
      <rPr>
        <sz val="11"/>
        <color theme="1"/>
        <rFont val="Calibri"/>
        <family val="2"/>
        <scheme val="minor"/>
      </rPr>
      <t xml:space="preserve">Cinemas/TV video                                      </t>
    </r>
    <r>
      <rPr>
        <b/>
        <sz val="11"/>
        <color theme="1"/>
        <rFont val="Calibri"/>
        <family val="2"/>
        <scheme val="minor"/>
      </rPr>
      <t>*</t>
    </r>
    <r>
      <rPr>
        <sz val="11"/>
        <color theme="1"/>
        <rFont val="Calibri"/>
        <family val="2"/>
        <scheme val="minor"/>
      </rPr>
      <t xml:space="preserve">Awareness of high risk groups           </t>
    </r>
    <r>
      <rPr>
        <b/>
        <sz val="11"/>
        <color theme="1"/>
        <rFont val="Calibri"/>
        <family val="2"/>
        <scheme val="minor"/>
      </rPr>
      <t>*</t>
    </r>
    <r>
      <rPr>
        <sz val="11"/>
        <color theme="1"/>
        <rFont val="Calibri"/>
        <family val="2"/>
        <scheme val="minor"/>
      </rPr>
      <t xml:space="preserve">Awareness in areas showing clustering of cases                                                                               </t>
    </r>
    <r>
      <rPr>
        <b/>
        <sz val="11"/>
        <color theme="1"/>
        <rFont val="Calibri"/>
        <family val="2"/>
        <scheme val="minor"/>
      </rPr>
      <t>*</t>
    </r>
    <r>
      <rPr>
        <sz val="11"/>
        <color theme="1"/>
        <rFont val="Calibri"/>
        <family val="2"/>
        <scheme val="minor"/>
      </rPr>
      <t>IPC workshops for schools/colleges with focus on adolescents and young adults</t>
    </r>
  </si>
  <si>
    <t>12.3.4</t>
  </si>
  <si>
    <t>11.3.6</t>
  </si>
  <si>
    <t>Ongoing activity - Drugs to be supplied by GOI (HCV Drugs-1500.00 lakhs, HBV Drugs- 140.00 and HBIG- 100.00 lakhs)</t>
  </si>
  <si>
    <t>Ongoing activity - Hep C Viral Load- 855.00 lakhs                                                                     New activity - Hep B Viral Load- 266.00 lakhs</t>
  </si>
  <si>
    <t>Ongoing activity - Consumables for 67 labs at GMCs,  DHs and SDhs for testing of Viral Hepatitis (A, B, C &amp; E)</t>
  </si>
</sst>
</file>

<file path=xl/styles.xml><?xml version="1.0" encoding="utf-8"?>
<styleSheet xmlns="http://schemas.openxmlformats.org/spreadsheetml/2006/main">
  <numFmts count="5">
    <numFmt numFmtId="164" formatCode="_ * #,##0.00_ ;_ * \-#,##0.00_ ;_ * &quot;-&quot;??_ ;_ @_ "/>
    <numFmt numFmtId="165" formatCode="0.00;[Red]0.00"/>
    <numFmt numFmtId="166" formatCode="_ * #,##0_ ;_ * \-#,##0_ ;_ * &quot;-&quot;??_ ;_ @_ "/>
    <numFmt numFmtId="167" formatCode="0;[Red]0"/>
    <numFmt numFmtId="168" formatCode="0.0;[Red]0.0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</cellStyleXfs>
  <cellXfs count="110">
    <xf numFmtId="0" fontId="0" fillId="0" borderId="0" xfId="0"/>
    <xf numFmtId="0" fontId="0" fillId="0" borderId="0" xfId="0" applyAlignment="1">
      <alignment vertical="center"/>
    </xf>
    <xf numFmtId="165" fontId="4" fillId="0" borderId="1" xfId="2" applyNumberFormat="1" applyFont="1" applyFill="1" applyBorder="1" applyAlignment="1">
      <alignment horizontal="center" vertical="center" wrapText="1"/>
    </xf>
    <xf numFmtId="2" fontId="4" fillId="0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2" fontId="4" fillId="2" borderId="1" xfId="2" applyNumberFormat="1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0" fontId="6" fillId="0" borderId="0" xfId="3"/>
    <xf numFmtId="2" fontId="0" fillId="0" borderId="0" xfId="0" applyNumberFormat="1" applyFont="1" applyAlignment="1">
      <alignment vertical="center"/>
    </xf>
    <xf numFmtId="2" fontId="4" fillId="3" borderId="1" xfId="2" applyNumberFormat="1" applyFont="1" applyFill="1" applyBorder="1" applyAlignment="1">
      <alignment horizontal="center" vertical="center" wrapText="1"/>
    </xf>
    <xf numFmtId="0" fontId="4" fillId="3" borderId="1" xfId="2" applyFont="1" applyFill="1" applyBorder="1" applyAlignment="1">
      <alignment horizontal="center" vertical="center" wrapText="1"/>
    </xf>
    <xf numFmtId="2" fontId="0" fillId="0" borderId="0" xfId="0" applyNumberFormat="1" applyAlignment="1">
      <alignment vertical="center"/>
    </xf>
    <xf numFmtId="165" fontId="4" fillId="0" borderId="1" xfId="0" applyNumberFormat="1" applyFont="1" applyFill="1" applyBorder="1" applyAlignment="1">
      <alignment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2" fontId="2" fillId="0" borderId="0" xfId="0" applyNumberFormat="1" applyFont="1" applyAlignment="1">
      <alignment vertical="center"/>
    </xf>
    <xf numFmtId="165" fontId="4" fillId="3" borderId="1" xfId="0" applyNumberFormat="1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 applyProtection="1">
      <alignment horizontal="left" vertical="center" wrapText="1"/>
    </xf>
    <xf numFmtId="0" fontId="8" fillId="3" borderId="1" xfId="0" applyFont="1" applyFill="1" applyBorder="1" applyAlignment="1">
      <alignment horizontal="left" vertical="center"/>
    </xf>
    <xf numFmtId="165" fontId="4" fillId="3" borderId="1" xfId="0" applyNumberFormat="1" applyFont="1" applyFill="1" applyBorder="1" applyAlignment="1" applyProtection="1">
      <alignment horizontal="left" vertical="center" wrapText="1"/>
    </xf>
    <xf numFmtId="2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165" fontId="4" fillId="0" borderId="1" xfId="4" applyNumberFormat="1" applyFont="1" applyFill="1" applyBorder="1" applyAlignment="1">
      <alignment vertical="center" wrapText="1"/>
    </xf>
    <xf numFmtId="2" fontId="7" fillId="0" borderId="1" xfId="5" applyNumberFormat="1" applyFont="1" applyFill="1" applyBorder="1" applyAlignment="1">
      <alignment horizontal="center" vertical="center"/>
    </xf>
    <xf numFmtId="0" fontId="7" fillId="0" borderId="1" xfId="6" applyFont="1" applyFill="1" applyBorder="1" applyAlignment="1">
      <alignment horizontal="center" vertical="center"/>
    </xf>
    <xf numFmtId="165" fontId="4" fillId="3" borderId="1" xfId="2" applyNumberFormat="1" applyFont="1" applyFill="1" applyBorder="1" applyAlignment="1">
      <alignment horizontal="left" vertical="center" wrapText="1"/>
    </xf>
    <xf numFmtId="165" fontId="4" fillId="0" borderId="1" xfId="8" applyNumberFormat="1" applyFont="1" applyFill="1" applyBorder="1" applyAlignment="1">
      <alignment vertical="center" wrapText="1"/>
    </xf>
    <xf numFmtId="165" fontId="4" fillId="0" borderId="1" xfId="3" applyNumberFormat="1" applyFont="1" applyFill="1" applyBorder="1" applyAlignment="1" applyProtection="1">
      <alignment horizontal="left" vertical="center" wrapText="1"/>
      <protection locked="0"/>
    </xf>
    <xf numFmtId="2" fontId="7" fillId="0" borderId="1" xfId="8" applyNumberFormat="1" applyFont="1" applyFill="1" applyBorder="1" applyAlignment="1">
      <alignment horizontal="center" vertical="center"/>
    </xf>
    <xf numFmtId="0" fontId="7" fillId="0" borderId="1" xfId="8" applyFont="1" applyFill="1" applyBorder="1" applyAlignment="1" applyProtection="1">
      <alignment horizontal="center" vertical="center"/>
      <protection locked="0"/>
    </xf>
    <xf numFmtId="165" fontId="4" fillId="3" borderId="1" xfId="3" applyNumberFormat="1" applyFont="1" applyFill="1" applyBorder="1" applyAlignment="1" applyProtection="1">
      <alignment horizontal="left" vertical="center" wrapText="1"/>
    </xf>
    <xf numFmtId="2" fontId="4" fillId="3" borderId="1" xfId="3" applyNumberFormat="1" applyFont="1" applyFill="1" applyBorder="1" applyAlignment="1" applyProtection="1">
      <alignment horizontal="center" vertical="center" wrapText="1"/>
    </xf>
    <xf numFmtId="0" fontId="4" fillId="3" borderId="1" xfId="3" applyFont="1" applyFill="1" applyBorder="1" applyAlignment="1" applyProtection="1">
      <alignment horizontal="center" vertical="center" wrapText="1"/>
      <protection locked="0"/>
    </xf>
    <xf numFmtId="165" fontId="4" fillId="0" borderId="1" xfId="8" applyNumberFormat="1" applyFont="1" applyFill="1" applyBorder="1" applyAlignment="1" applyProtection="1">
      <alignment vertical="center" wrapText="1"/>
    </xf>
    <xf numFmtId="2" fontId="7" fillId="3" borderId="1" xfId="8" applyNumberFormat="1" applyFont="1" applyFill="1" applyBorder="1" applyAlignment="1">
      <alignment horizontal="center" vertical="center"/>
    </xf>
    <xf numFmtId="166" fontId="7" fillId="3" borderId="1" xfId="1" applyNumberFormat="1" applyFont="1" applyFill="1" applyBorder="1" applyAlignment="1">
      <alignment horizontal="center" vertical="center" wrapText="1"/>
    </xf>
    <xf numFmtId="165" fontId="4" fillId="0" borderId="1" xfId="8" applyNumberFormat="1" applyFont="1" applyFill="1" applyBorder="1" applyAlignment="1">
      <alignment horizontal="left" vertical="center" wrapText="1"/>
    </xf>
    <xf numFmtId="0" fontId="7" fillId="0" borderId="1" xfId="9" applyFont="1" applyFill="1" applyBorder="1" applyAlignment="1" applyProtection="1">
      <alignment horizontal="center" vertical="center" wrapText="1"/>
      <protection locked="0"/>
    </xf>
    <xf numFmtId="165" fontId="4" fillId="0" borderId="1" xfId="9" applyNumberFormat="1" applyFont="1" applyFill="1" applyBorder="1" applyAlignment="1">
      <alignment horizontal="left" vertical="center" wrapText="1"/>
    </xf>
    <xf numFmtId="165" fontId="4" fillId="0" borderId="1" xfId="9" applyNumberFormat="1" applyFont="1" applyFill="1" applyBorder="1" applyAlignment="1">
      <alignment vertical="center" wrapText="1"/>
    </xf>
    <xf numFmtId="2" fontId="7" fillId="0" borderId="1" xfId="9" applyNumberFormat="1" applyFont="1" applyFill="1" applyBorder="1" applyAlignment="1">
      <alignment horizontal="center" vertical="center" wrapText="1"/>
    </xf>
    <xf numFmtId="165" fontId="4" fillId="0" borderId="1" xfId="5" applyNumberFormat="1" applyFont="1" applyFill="1" applyBorder="1" applyAlignment="1">
      <alignment horizontal="left" vertical="center" wrapText="1"/>
    </xf>
    <xf numFmtId="165" fontId="4" fillId="0" borderId="1" xfId="3" applyNumberFormat="1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horizontal="center" vertical="center" wrapText="1"/>
      <protection locked="0"/>
    </xf>
    <xf numFmtId="165" fontId="4" fillId="0" borderId="1" xfId="5" applyNumberFormat="1" applyFont="1" applyFill="1" applyBorder="1" applyAlignment="1">
      <alignment vertical="center" wrapText="1"/>
    </xf>
    <xf numFmtId="165" fontId="4" fillId="3" borderId="1" xfId="10" applyNumberFormat="1" applyFont="1" applyFill="1" applyBorder="1" applyAlignment="1">
      <alignment horizontal="left" vertical="center" wrapText="1"/>
    </xf>
    <xf numFmtId="165" fontId="4" fillId="3" borderId="1" xfId="3" applyNumberFormat="1" applyFont="1" applyFill="1" applyBorder="1" applyAlignment="1" applyProtection="1">
      <alignment vertical="center" wrapText="1"/>
    </xf>
    <xf numFmtId="2" fontId="7" fillId="3" borderId="1" xfId="5" applyNumberFormat="1" applyFont="1" applyFill="1" applyBorder="1" applyAlignment="1">
      <alignment horizontal="center" vertical="center"/>
    </xf>
    <xf numFmtId="0" fontId="7" fillId="3" borderId="1" xfId="5" applyFont="1" applyFill="1" applyBorder="1" applyAlignment="1" applyProtection="1">
      <alignment horizontal="center" vertical="center" wrapText="1"/>
      <protection locked="0"/>
    </xf>
    <xf numFmtId="165" fontId="4" fillId="0" borderId="1" xfId="10" applyNumberFormat="1" applyFont="1" applyFill="1" applyBorder="1" applyAlignment="1">
      <alignment horizontal="left" vertical="center" wrapText="1"/>
    </xf>
    <xf numFmtId="165" fontId="4" fillId="0" borderId="1" xfId="10" applyNumberFormat="1" applyFont="1" applyFill="1" applyBorder="1" applyAlignment="1" applyProtection="1">
      <alignment horizontal="left" vertical="center" wrapText="1"/>
      <protection locked="0"/>
    </xf>
    <xf numFmtId="2" fontId="7" fillId="0" borderId="1" xfId="10" applyNumberFormat="1" applyFont="1" applyFill="1" applyBorder="1" applyAlignment="1">
      <alignment horizontal="center" vertical="center"/>
    </xf>
    <xf numFmtId="0" fontId="7" fillId="0" borderId="1" xfId="10" applyFont="1" applyFill="1" applyBorder="1" applyAlignment="1" applyProtection="1">
      <alignment horizontal="center" vertical="center"/>
      <protection locked="0"/>
    </xf>
    <xf numFmtId="167" fontId="4" fillId="3" borderId="1" xfId="10" applyNumberFormat="1" applyFont="1" applyFill="1" applyBorder="1" applyAlignment="1">
      <alignment horizontal="left" vertical="center" wrapText="1"/>
    </xf>
    <xf numFmtId="165" fontId="4" fillId="3" borderId="1" xfId="10" applyNumberFormat="1" applyFont="1" applyFill="1" applyBorder="1" applyAlignment="1" applyProtection="1">
      <alignment horizontal="left" vertical="center" wrapText="1"/>
      <protection locked="0"/>
    </xf>
    <xf numFmtId="2" fontId="4" fillId="3" borderId="1" xfId="10" applyNumberFormat="1" applyFont="1" applyFill="1" applyBorder="1" applyAlignment="1">
      <alignment horizontal="center" vertical="center"/>
    </xf>
    <xf numFmtId="0" fontId="4" fillId="3" borderId="1" xfId="10" applyFont="1" applyFill="1" applyBorder="1" applyAlignment="1" applyProtection="1">
      <alignment horizontal="center" vertical="center"/>
      <protection locked="0"/>
    </xf>
    <xf numFmtId="168" fontId="4" fillId="0" borderId="1" xfId="10" applyNumberFormat="1" applyFont="1" applyFill="1" applyBorder="1" applyAlignment="1" applyProtection="1">
      <alignment horizontal="left" vertical="center" wrapText="1"/>
      <protection locked="0"/>
    </xf>
    <xf numFmtId="168" fontId="4" fillId="3" borderId="1" xfId="10" applyNumberFormat="1" applyFont="1" applyFill="1" applyBorder="1" applyAlignment="1" applyProtection="1">
      <alignment horizontal="left" vertical="center" wrapText="1"/>
      <protection locked="0"/>
    </xf>
    <xf numFmtId="2" fontId="7" fillId="3" borderId="1" xfId="10" applyNumberFormat="1" applyFont="1" applyFill="1" applyBorder="1" applyAlignment="1">
      <alignment horizontal="center" vertical="center"/>
    </xf>
    <xf numFmtId="0" fontId="7" fillId="3" borderId="1" xfId="10" applyFont="1" applyFill="1" applyBorder="1" applyAlignment="1" applyProtection="1">
      <alignment horizontal="center" vertical="center"/>
      <protection locked="0"/>
    </xf>
    <xf numFmtId="165" fontId="4" fillId="0" borderId="1" xfId="3" applyNumberFormat="1" applyFont="1" applyFill="1" applyBorder="1" applyAlignment="1" applyProtection="1">
      <alignment horizontal="left" vertical="center" wrapText="1"/>
    </xf>
    <xf numFmtId="0" fontId="8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5" fillId="0" borderId="1" xfId="2" applyFont="1" applyFill="1" applyBorder="1" applyAlignment="1">
      <alignment horizontal="left" vertical="center" wrapText="1"/>
    </xf>
    <xf numFmtId="0" fontId="10" fillId="2" borderId="1" xfId="2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horizontal="left" vertical="center" wrapText="1"/>
    </xf>
    <xf numFmtId="0" fontId="0" fillId="4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 applyProtection="1">
      <alignment horizontal="left" vertical="center" wrapText="1"/>
      <protection locked="0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wrapText="1"/>
    </xf>
    <xf numFmtId="0" fontId="10" fillId="0" borderId="1" xfId="8" applyFont="1" applyFill="1" applyBorder="1" applyAlignment="1" applyProtection="1">
      <alignment horizontal="left" vertical="center" wrapText="1"/>
      <protection locked="0"/>
    </xf>
    <xf numFmtId="0" fontId="10" fillId="0" borderId="1" xfId="9" applyFont="1" applyFill="1" applyBorder="1" applyAlignment="1" applyProtection="1">
      <alignment horizontal="left" vertical="center" wrapText="1"/>
      <protection locked="0"/>
    </xf>
    <xf numFmtId="0" fontId="10" fillId="0" borderId="1" xfId="5" applyFont="1" applyFill="1" applyBorder="1" applyAlignment="1" applyProtection="1">
      <alignment horizontal="left" vertical="center" wrapText="1"/>
      <protection locked="0"/>
    </xf>
    <xf numFmtId="0" fontId="10" fillId="2" borderId="1" xfId="5" applyFont="1" applyFill="1" applyBorder="1" applyAlignment="1" applyProtection="1">
      <alignment horizontal="left" vertical="center" wrapText="1"/>
      <protection locked="0"/>
    </xf>
    <xf numFmtId="0" fontId="10" fillId="0" borderId="1" xfId="10" applyFont="1" applyFill="1" applyBorder="1" applyAlignment="1" applyProtection="1">
      <alignment horizontal="left" vertical="center" wrapText="1"/>
      <protection locked="0"/>
    </xf>
    <xf numFmtId="2" fontId="9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4" borderId="1" xfId="0" applyFill="1" applyBorder="1" applyAlignment="1">
      <alignment horizontal="left" vertical="center" wrapText="1"/>
    </xf>
    <xf numFmtId="165" fontId="4" fillId="4" borderId="1" xfId="0" applyNumberFormat="1" applyFont="1" applyFill="1" applyBorder="1" applyAlignment="1">
      <alignment vertical="center" wrapText="1"/>
    </xf>
    <xf numFmtId="165" fontId="4" fillId="4" borderId="1" xfId="0" applyNumberFormat="1" applyFont="1" applyFill="1" applyBorder="1" applyAlignment="1" applyProtection="1">
      <alignment horizontal="left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165" fontId="4" fillId="4" borderId="1" xfId="8" applyNumberFormat="1" applyFont="1" applyFill="1" applyBorder="1" applyAlignment="1">
      <alignment horizontal="left" vertical="center" wrapText="1"/>
    </xf>
    <xf numFmtId="2" fontId="7" fillId="4" borderId="1" xfId="8" applyNumberFormat="1" applyFont="1" applyFill="1" applyBorder="1" applyAlignment="1">
      <alignment horizontal="center" vertical="center"/>
    </xf>
    <xf numFmtId="1" fontId="7" fillId="4" borderId="1" xfId="1" applyNumberFormat="1" applyFont="1" applyFill="1" applyBorder="1" applyAlignment="1">
      <alignment horizontal="center" vertical="center" wrapText="1"/>
    </xf>
    <xf numFmtId="2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 applyProtection="1">
      <alignment horizontal="center" vertical="center" wrapText="1"/>
      <protection locked="0"/>
    </xf>
    <xf numFmtId="166" fontId="7" fillId="0" borderId="1" xfId="1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left" vertical="top" wrapText="1"/>
    </xf>
    <xf numFmtId="0" fontId="0" fillId="4" borderId="1" xfId="0" applyFill="1" applyBorder="1" applyAlignment="1">
      <alignment vertical="center" wrapText="1"/>
    </xf>
    <xf numFmtId="165" fontId="4" fillId="4" borderId="1" xfId="7" applyNumberFormat="1" applyFont="1" applyFill="1" applyBorder="1" applyAlignment="1" applyProtection="1">
      <alignment vertical="center" wrapText="1"/>
    </xf>
    <xf numFmtId="0" fontId="3" fillId="0" borderId="0" xfId="0" applyFont="1" applyBorder="1" applyAlignment="1">
      <alignment horizontal="center" vertical="center"/>
    </xf>
    <xf numFmtId="165" fontId="4" fillId="2" borderId="2" xfId="2" applyNumberFormat="1" applyFont="1" applyFill="1" applyBorder="1" applyAlignment="1">
      <alignment horizontal="left" vertical="center" wrapText="1"/>
    </xf>
    <xf numFmtId="165" fontId="4" fillId="2" borderId="3" xfId="2" applyNumberFormat="1" applyFont="1" applyFill="1" applyBorder="1" applyAlignment="1">
      <alignment horizontal="left" vertical="center" wrapText="1"/>
    </xf>
    <xf numFmtId="165" fontId="4" fillId="3" borderId="2" xfId="2" applyNumberFormat="1" applyFont="1" applyFill="1" applyBorder="1" applyAlignment="1">
      <alignment horizontal="left" vertical="center" wrapText="1"/>
    </xf>
    <xf numFmtId="165" fontId="4" fillId="3" borderId="3" xfId="2" applyNumberFormat="1" applyFont="1" applyFill="1" applyBorder="1" applyAlignment="1">
      <alignment horizontal="left" vertical="center" wrapText="1"/>
    </xf>
    <xf numFmtId="165" fontId="4" fillId="3" borderId="1" xfId="8" applyNumberFormat="1" applyFont="1" applyFill="1" applyBorder="1" applyAlignment="1">
      <alignment horizontal="left" vertical="center" wrapText="1"/>
    </xf>
    <xf numFmtId="0" fontId="5" fillId="4" borderId="1" xfId="3" applyFont="1" applyFill="1" applyBorder="1" applyAlignment="1" applyProtection="1">
      <alignment horizontal="left" vertical="center" wrapText="1"/>
    </xf>
    <xf numFmtId="0" fontId="2" fillId="4" borderId="1" xfId="0" applyFont="1" applyFill="1" applyBorder="1" applyAlignment="1">
      <alignment vertical="center" wrapText="1"/>
    </xf>
  </cellXfs>
  <cellStyles count="11">
    <cellStyle name="Comma" xfId="1" builtinId="3"/>
    <cellStyle name="Normal" xfId="0" builtinId="0"/>
    <cellStyle name="Normal 2" xfId="3"/>
    <cellStyle name="Normal 2 3" xfId="7"/>
    <cellStyle name="Normal 3 10" xfId="9"/>
    <cellStyle name="Normal 3 2 3" xfId="2"/>
    <cellStyle name="Normal 3 2 5" xfId="5"/>
    <cellStyle name="Normal 3 2 6" xfId="4"/>
    <cellStyle name="Normal 4" xfId="10"/>
    <cellStyle name="Normal 6 2" xfId="8"/>
    <cellStyle name="Normal 7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53"/>
  <sheetViews>
    <sheetView tabSelected="1" topLeftCell="A44" workbookViewId="0">
      <selection activeCell="J48" sqref="J48"/>
    </sheetView>
  </sheetViews>
  <sheetFormatPr defaultColWidth="9.140625" defaultRowHeight="15"/>
  <cols>
    <col min="1" max="1" width="9.140625" style="1"/>
    <col min="2" max="2" width="12.28515625" style="67" customWidth="1"/>
    <col min="3" max="3" width="38.7109375" style="67" customWidth="1"/>
    <col min="4" max="4" width="18" style="68" bestFit="1" customWidth="1"/>
    <col min="5" max="5" width="13.5703125" style="68" customWidth="1"/>
    <col min="6" max="6" width="16.85546875" style="70" customWidth="1"/>
    <col min="7" max="7" width="38.42578125" style="71" customWidth="1"/>
    <col min="8" max="8" width="28.7109375" style="86" customWidth="1"/>
    <col min="9" max="16384" width="9.140625" style="1"/>
  </cols>
  <sheetData>
    <row r="1" spans="2:12" ht="18.75">
      <c r="B1" s="102" t="s">
        <v>0</v>
      </c>
      <c r="C1" s="102"/>
      <c r="D1" s="102"/>
      <c r="E1" s="102"/>
      <c r="F1" s="102"/>
      <c r="G1" s="102"/>
    </row>
    <row r="3" spans="2:12" s="5" customFormat="1" ht="32.25" customHeight="1">
      <c r="B3" s="2" t="s">
        <v>1</v>
      </c>
      <c r="C3" s="2" t="s">
        <v>2</v>
      </c>
      <c r="D3" s="3" t="s">
        <v>3</v>
      </c>
      <c r="E3" s="4" t="s">
        <v>4</v>
      </c>
      <c r="F3" s="3" t="s">
        <v>5</v>
      </c>
      <c r="G3" s="72" t="s">
        <v>108</v>
      </c>
      <c r="H3" s="87"/>
    </row>
    <row r="4" spans="2:12" s="5" customFormat="1" ht="15.75">
      <c r="B4" s="103" t="s">
        <v>6</v>
      </c>
      <c r="C4" s="104"/>
      <c r="D4" s="6"/>
      <c r="E4" s="7"/>
      <c r="F4" s="6">
        <f>F5+F22+F27+F29+F41+F43+F45+F46</f>
        <v>3271.078</v>
      </c>
      <c r="G4" s="73"/>
      <c r="H4" s="87"/>
      <c r="I4" s="8"/>
      <c r="J4" s="9"/>
    </row>
    <row r="5" spans="2:12" ht="15.75">
      <c r="B5" s="105" t="s">
        <v>7</v>
      </c>
      <c r="C5" s="106"/>
      <c r="D5" s="10"/>
      <c r="E5" s="11"/>
      <c r="F5" s="10">
        <f>F6+F7+F10+F14+F17</f>
        <v>57.866</v>
      </c>
      <c r="G5" s="74"/>
      <c r="H5" s="88"/>
      <c r="I5" s="12"/>
    </row>
    <row r="6" spans="2:12" ht="31.5">
      <c r="B6" s="13" t="s">
        <v>8</v>
      </c>
      <c r="C6" s="13" t="s">
        <v>9</v>
      </c>
      <c r="D6" s="14">
        <v>100000</v>
      </c>
      <c r="E6" s="15">
        <v>1</v>
      </c>
      <c r="F6" s="69">
        <f>D6*E6/100000</f>
        <v>1</v>
      </c>
      <c r="G6" s="75" t="s">
        <v>10</v>
      </c>
      <c r="H6" s="88" t="s">
        <v>109</v>
      </c>
      <c r="J6" s="16"/>
      <c r="L6" s="12"/>
    </row>
    <row r="7" spans="2:12" ht="15.75">
      <c r="B7" s="17" t="s">
        <v>11</v>
      </c>
      <c r="C7" s="17" t="s">
        <v>12</v>
      </c>
      <c r="D7" s="18"/>
      <c r="E7" s="18"/>
      <c r="F7" s="19">
        <f>F8+F9</f>
        <v>3</v>
      </c>
      <c r="G7" s="76"/>
      <c r="H7" s="88"/>
    </row>
    <row r="8" spans="2:12" ht="97.5" customHeight="1">
      <c r="B8" s="13" t="s">
        <v>13</v>
      </c>
      <c r="C8" s="13" t="s">
        <v>14</v>
      </c>
      <c r="D8" s="14">
        <v>100000</v>
      </c>
      <c r="E8" s="15">
        <v>3</v>
      </c>
      <c r="F8" s="69">
        <f t="shared" ref="F8:F53" si="0">D8*E8/100000</f>
        <v>3</v>
      </c>
      <c r="G8" s="75" t="s">
        <v>15</v>
      </c>
      <c r="H8" s="88" t="s">
        <v>109</v>
      </c>
      <c r="J8" s="12"/>
      <c r="L8" s="12"/>
    </row>
    <row r="9" spans="2:12" ht="29.25" customHeight="1">
      <c r="B9" s="13" t="s">
        <v>16</v>
      </c>
      <c r="C9" s="13" t="s">
        <v>17</v>
      </c>
      <c r="D9" s="14">
        <v>0</v>
      </c>
      <c r="E9" s="15">
        <v>0</v>
      </c>
      <c r="F9" s="69">
        <f t="shared" si="0"/>
        <v>0</v>
      </c>
      <c r="G9" s="77"/>
      <c r="H9" s="88"/>
    </row>
    <row r="10" spans="2:12" ht="21" customHeight="1">
      <c r="B10" s="17" t="s">
        <v>18</v>
      </c>
      <c r="C10" s="17" t="s">
        <v>19</v>
      </c>
      <c r="D10" s="18"/>
      <c r="E10" s="18"/>
      <c r="F10" s="19">
        <f>F11+F12+F13</f>
        <v>6.25</v>
      </c>
      <c r="G10" s="76"/>
      <c r="H10" s="88"/>
    </row>
    <row r="11" spans="2:12" ht="57.75" customHeight="1">
      <c r="B11" s="13" t="s">
        <v>20</v>
      </c>
      <c r="C11" s="13" t="s">
        <v>21</v>
      </c>
      <c r="D11" s="14">
        <v>25000</v>
      </c>
      <c r="E11" s="15">
        <v>25</v>
      </c>
      <c r="F11" s="69">
        <f t="shared" si="0"/>
        <v>6.25</v>
      </c>
      <c r="G11" s="75" t="s">
        <v>22</v>
      </c>
      <c r="H11" s="88" t="s">
        <v>109</v>
      </c>
    </row>
    <row r="12" spans="2:12" ht="15.75">
      <c r="B12" s="13" t="s">
        <v>23</v>
      </c>
      <c r="C12" s="13" t="s">
        <v>17</v>
      </c>
      <c r="D12" s="14">
        <v>0</v>
      </c>
      <c r="E12" s="15">
        <v>0</v>
      </c>
      <c r="F12" s="69">
        <f t="shared" si="0"/>
        <v>0</v>
      </c>
      <c r="G12" s="77"/>
      <c r="H12" s="88"/>
    </row>
    <row r="13" spans="2:12" ht="27" customHeight="1">
      <c r="B13" s="13" t="s">
        <v>24</v>
      </c>
      <c r="C13" s="20" t="s">
        <v>25</v>
      </c>
      <c r="D13" s="14">
        <v>0</v>
      </c>
      <c r="E13" s="15">
        <v>0</v>
      </c>
      <c r="F13" s="69">
        <f t="shared" si="0"/>
        <v>0</v>
      </c>
      <c r="G13" s="77"/>
      <c r="H13" s="88"/>
    </row>
    <row r="14" spans="2:12" ht="27" customHeight="1">
      <c r="B14" s="21">
        <v>3.2</v>
      </c>
      <c r="C14" s="22" t="s">
        <v>26</v>
      </c>
      <c r="D14" s="23"/>
      <c r="E14" s="24"/>
      <c r="F14" s="19">
        <f>F15+F16</f>
        <v>40.616</v>
      </c>
      <c r="G14" s="77"/>
      <c r="H14" s="88"/>
    </row>
    <row r="15" spans="2:12" ht="63.75" customHeight="1">
      <c r="B15" s="13" t="s">
        <v>27</v>
      </c>
      <c r="C15" s="91" t="s">
        <v>28</v>
      </c>
      <c r="D15" s="14">
        <v>10600</v>
      </c>
      <c r="E15" s="15">
        <v>28</v>
      </c>
      <c r="F15" s="69">
        <f>D15*E15/100000*12</f>
        <v>35.616</v>
      </c>
      <c r="G15" s="89" t="s">
        <v>114</v>
      </c>
      <c r="H15" s="88"/>
    </row>
    <row r="16" spans="2:12" ht="70.5" customHeight="1">
      <c r="B16" s="13" t="s">
        <v>29</v>
      </c>
      <c r="C16" s="20" t="s">
        <v>30</v>
      </c>
      <c r="D16" s="14">
        <v>500000</v>
      </c>
      <c r="E16" s="15">
        <v>1</v>
      </c>
      <c r="F16" s="69">
        <f t="shared" si="0"/>
        <v>5</v>
      </c>
      <c r="G16" s="78" t="s">
        <v>105</v>
      </c>
      <c r="H16" s="88" t="s">
        <v>109</v>
      </c>
    </row>
    <row r="17" spans="2:9" ht="27" customHeight="1">
      <c r="B17" s="17"/>
      <c r="C17" s="22" t="s">
        <v>31</v>
      </c>
      <c r="D17" s="19"/>
      <c r="E17" s="25"/>
      <c r="F17" s="19">
        <f>F19+F20+F21</f>
        <v>7</v>
      </c>
      <c r="G17" s="77"/>
      <c r="H17" s="88"/>
      <c r="I17" s="12"/>
    </row>
    <row r="18" spans="2:9" ht="27" customHeight="1">
      <c r="B18" s="90" t="s">
        <v>115</v>
      </c>
      <c r="C18" s="91" t="s">
        <v>116</v>
      </c>
      <c r="D18" s="96">
        <v>0</v>
      </c>
      <c r="E18" s="97">
        <v>0</v>
      </c>
      <c r="F18" s="92">
        <v>0</v>
      </c>
      <c r="G18" s="77"/>
      <c r="H18" s="88"/>
      <c r="I18" s="12"/>
    </row>
    <row r="19" spans="2:9" ht="31.5">
      <c r="B19" s="26" t="s">
        <v>32</v>
      </c>
      <c r="C19" s="13" t="s">
        <v>33</v>
      </c>
      <c r="D19" s="27">
        <v>200000</v>
      </c>
      <c r="E19" s="28">
        <v>1</v>
      </c>
      <c r="F19" s="69">
        <f t="shared" si="0"/>
        <v>2</v>
      </c>
      <c r="G19" s="79" t="s">
        <v>34</v>
      </c>
      <c r="H19" s="88" t="s">
        <v>109</v>
      </c>
    </row>
    <row r="20" spans="2:9" ht="31.5">
      <c r="B20" s="26" t="s">
        <v>35</v>
      </c>
      <c r="C20" s="13" t="s">
        <v>36</v>
      </c>
      <c r="D20" s="28">
        <v>500000</v>
      </c>
      <c r="E20" s="28">
        <v>1</v>
      </c>
      <c r="F20" s="69">
        <f t="shared" si="0"/>
        <v>5</v>
      </c>
      <c r="G20" s="79" t="s">
        <v>37</v>
      </c>
      <c r="H20" s="88" t="s">
        <v>109</v>
      </c>
    </row>
    <row r="21" spans="2:9" ht="47.25">
      <c r="B21" s="26" t="s">
        <v>38</v>
      </c>
      <c r="C21" s="101" t="s">
        <v>39</v>
      </c>
      <c r="D21" s="27">
        <v>0</v>
      </c>
      <c r="E21" s="28">
        <v>0</v>
      </c>
      <c r="F21" s="69">
        <f t="shared" si="0"/>
        <v>0</v>
      </c>
      <c r="G21" s="79" t="s">
        <v>40</v>
      </c>
      <c r="H21" s="100"/>
    </row>
    <row r="22" spans="2:9" ht="15.75">
      <c r="B22" s="29" t="s">
        <v>41</v>
      </c>
      <c r="C22" s="29" t="s">
        <v>42</v>
      </c>
      <c r="D22" s="11"/>
      <c r="E22" s="11"/>
      <c r="F22" s="19">
        <f>F23+F24+F25+F26</f>
        <v>1992.5</v>
      </c>
      <c r="G22" s="74"/>
      <c r="H22" s="88"/>
    </row>
    <row r="23" spans="2:9" ht="57" customHeight="1">
      <c r="B23" s="30" t="s">
        <v>43</v>
      </c>
      <c r="C23" s="31" t="s">
        <v>44</v>
      </c>
      <c r="D23" s="32">
        <v>174000000</v>
      </c>
      <c r="E23" s="33">
        <v>1</v>
      </c>
      <c r="F23" s="69">
        <f t="shared" si="0"/>
        <v>1740</v>
      </c>
      <c r="G23" s="89" t="s">
        <v>127</v>
      </c>
      <c r="H23" s="88" t="s">
        <v>113</v>
      </c>
    </row>
    <row r="24" spans="2:9" ht="62.25" customHeight="1">
      <c r="B24" s="30" t="s">
        <v>45</v>
      </c>
      <c r="C24" s="31" t="s">
        <v>46</v>
      </c>
      <c r="D24" s="32">
        <v>20100000</v>
      </c>
      <c r="E24" s="33">
        <v>1</v>
      </c>
      <c r="F24" s="69">
        <f t="shared" si="0"/>
        <v>201</v>
      </c>
      <c r="G24" s="89" t="s">
        <v>107</v>
      </c>
      <c r="H24" s="88"/>
    </row>
    <row r="25" spans="2:9" ht="95.25" customHeight="1">
      <c r="B25" s="30" t="s">
        <v>47</v>
      </c>
      <c r="C25" s="31" t="s">
        <v>48</v>
      </c>
      <c r="D25" s="32">
        <v>50000</v>
      </c>
      <c r="E25" s="33">
        <v>67</v>
      </c>
      <c r="F25" s="69">
        <f t="shared" si="0"/>
        <v>33.5</v>
      </c>
      <c r="G25" s="89" t="s">
        <v>129</v>
      </c>
      <c r="H25" s="88"/>
    </row>
    <row r="26" spans="2:9" ht="71.45" customHeight="1">
      <c r="B26" s="30" t="s">
        <v>49</v>
      </c>
      <c r="C26" s="31" t="s">
        <v>50</v>
      </c>
      <c r="D26" s="32">
        <v>30000</v>
      </c>
      <c r="E26" s="33">
        <v>60</v>
      </c>
      <c r="F26" s="69">
        <f t="shared" si="0"/>
        <v>18</v>
      </c>
      <c r="G26" s="75" t="s">
        <v>110</v>
      </c>
      <c r="H26" s="88"/>
    </row>
    <row r="27" spans="2:9" ht="31.5">
      <c r="B27" s="34">
        <v>6.3</v>
      </c>
      <c r="C27" s="34" t="s">
        <v>51</v>
      </c>
      <c r="D27" s="35"/>
      <c r="E27" s="36"/>
      <c r="F27" s="19">
        <f>F28</f>
        <v>1121</v>
      </c>
      <c r="G27" s="75"/>
      <c r="H27" s="88"/>
    </row>
    <row r="28" spans="2:9" ht="63" customHeight="1">
      <c r="B28" s="30" t="s">
        <v>52</v>
      </c>
      <c r="C28" s="37" t="s">
        <v>53</v>
      </c>
      <c r="D28" s="32">
        <v>112100000</v>
      </c>
      <c r="E28" s="98">
        <v>1</v>
      </c>
      <c r="F28" s="69">
        <f t="shared" si="0"/>
        <v>1121</v>
      </c>
      <c r="G28" s="89" t="s">
        <v>128</v>
      </c>
      <c r="H28" s="88"/>
    </row>
    <row r="29" spans="2:9" ht="27.75" customHeight="1">
      <c r="B29" s="107" t="s">
        <v>54</v>
      </c>
      <c r="C29" s="107"/>
      <c r="D29" s="38"/>
      <c r="E29" s="39"/>
      <c r="F29" s="19">
        <f>F31+F32+F33+F34+F37+F38+F39+F40</f>
        <v>26.711999999999996</v>
      </c>
      <c r="G29" s="80"/>
      <c r="H29" s="88"/>
    </row>
    <row r="30" spans="2:9" ht="27.75" customHeight="1">
      <c r="B30" s="93" t="s">
        <v>75</v>
      </c>
      <c r="C30" s="93" t="s">
        <v>119</v>
      </c>
      <c r="D30" s="94">
        <v>0</v>
      </c>
      <c r="E30" s="95">
        <v>0</v>
      </c>
      <c r="F30" s="92">
        <v>0</v>
      </c>
      <c r="G30" s="80"/>
      <c r="H30" s="88"/>
    </row>
    <row r="31" spans="2:9" ht="37.5" customHeight="1">
      <c r="B31" s="40" t="s">
        <v>55</v>
      </c>
      <c r="C31" s="40" t="s">
        <v>56</v>
      </c>
      <c r="D31" s="32">
        <f>(50000)+(50000*6/100)</f>
        <v>53000</v>
      </c>
      <c r="E31" s="41">
        <v>1</v>
      </c>
      <c r="F31" s="69">
        <f>D31*E31/100000*12</f>
        <v>6.36</v>
      </c>
      <c r="G31" s="80" t="s">
        <v>57</v>
      </c>
      <c r="H31" s="88"/>
    </row>
    <row r="32" spans="2:9" ht="30">
      <c r="B32" s="42" t="s">
        <v>58</v>
      </c>
      <c r="C32" s="43" t="s">
        <v>59</v>
      </c>
      <c r="D32" s="44">
        <f>10000+(10000*6/100)</f>
        <v>10600</v>
      </c>
      <c r="E32" s="41">
        <v>1</v>
      </c>
      <c r="F32" s="69">
        <f t="shared" ref="F32:F39" si="1">D32*E32/100000*12</f>
        <v>1.272</v>
      </c>
      <c r="G32" s="81" t="s">
        <v>60</v>
      </c>
      <c r="H32" s="88"/>
    </row>
    <row r="33" spans="2:9" ht="45">
      <c r="B33" s="42" t="s">
        <v>61</v>
      </c>
      <c r="C33" s="43" t="s">
        <v>62</v>
      </c>
      <c r="D33" s="44">
        <f>30000+(30000*6/100)</f>
        <v>31800</v>
      </c>
      <c r="E33" s="41">
        <v>1</v>
      </c>
      <c r="F33" s="69">
        <f t="shared" si="1"/>
        <v>3.8159999999999998</v>
      </c>
      <c r="G33" s="82" t="s">
        <v>63</v>
      </c>
      <c r="H33" s="88"/>
    </row>
    <row r="34" spans="2:9" ht="15.75">
      <c r="B34" s="42" t="s">
        <v>64</v>
      </c>
      <c r="C34" s="43" t="s">
        <v>65</v>
      </c>
      <c r="D34" s="44">
        <v>0</v>
      </c>
      <c r="E34" s="41">
        <v>0</v>
      </c>
      <c r="F34" s="69">
        <f t="shared" si="1"/>
        <v>0</v>
      </c>
      <c r="G34" s="81"/>
      <c r="H34" s="88"/>
    </row>
    <row r="35" spans="2:9" ht="15.75">
      <c r="B35" s="42" t="s">
        <v>117</v>
      </c>
      <c r="C35" s="43" t="s">
        <v>118</v>
      </c>
      <c r="D35" s="44">
        <v>0</v>
      </c>
      <c r="E35" s="41">
        <v>0</v>
      </c>
      <c r="F35" s="69">
        <f t="shared" si="1"/>
        <v>0</v>
      </c>
      <c r="G35" s="81"/>
      <c r="H35" s="88"/>
    </row>
    <row r="36" spans="2:9" ht="31.5">
      <c r="B36" s="42" t="s">
        <v>120</v>
      </c>
      <c r="C36" s="43" t="s">
        <v>121</v>
      </c>
      <c r="D36" s="44">
        <v>0</v>
      </c>
      <c r="E36" s="41">
        <v>0</v>
      </c>
      <c r="F36" s="69">
        <v>0</v>
      </c>
      <c r="G36" s="81"/>
      <c r="H36" s="88"/>
    </row>
    <row r="37" spans="2:9" ht="30">
      <c r="B37" s="45" t="s">
        <v>66</v>
      </c>
      <c r="C37" s="46" t="s">
        <v>67</v>
      </c>
      <c r="D37" s="27">
        <f>30000+(30000*6/100)</f>
        <v>31800</v>
      </c>
      <c r="E37" s="47">
        <v>1</v>
      </c>
      <c r="F37" s="69">
        <f t="shared" si="1"/>
        <v>3.8159999999999998</v>
      </c>
      <c r="G37" s="82" t="s">
        <v>68</v>
      </c>
      <c r="H37" s="88"/>
    </row>
    <row r="38" spans="2:9" ht="45">
      <c r="B38" s="45" t="s">
        <v>69</v>
      </c>
      <c r="C38" s="48" t="s">
        <v>70</v>
      </c>
      <c r="D38" s="27">
        <f>30000+(30000*6/100)</f>
        <v>31800</v>
      </c>
      <c r="E38" s="47">
        <v>1</v>
      </c>
      <c r="F38" s="69">
        <f t="shared" si="1"/>
        <v>3.8159999999999998</v>
      </c>
      <c r="G38" s="82" t="s">
        <v>71</v>
      </c>
      <c r="H38" s="88"/>
    </row>
    <row r="39" spans="2:9" ht="46.5" customHeight="1">
      <c r="B39" s="45" t="s">
        <v>72</v>
      </c>
      <c r="C39" s="46" t="s">
        <v>73</v>
      </c>
      <c r="D39" s="27">
        <f>20000+(20000*6/100)</f>
        <v>21200</v>
      </c>
      <c r="E39" s="47">
        <v>3</v>
      </c>
      <c r="F39" s="69">
        <f t="shared" si="1"/>
        <v>7.6319999999999997</v>
      </c>
      <c r="G39" s="82" t="s">
        <v>74</v>
      </c>
      <c r="H39" s="88"/>
    </row>
    <row r="40" spans="2:9" ht="60" hidden="1" customHeight="1">
      <c r="B40" s="45" t="s">
        <v>75</v>
      </c>
      <c r="C40" s="46" t="s">
        <v>76</v>
      </c>
      <c r="D40" s="27">
        <v>0</v>
      </c>
      <c r="E40" s="47">
        <v>0</v>
      </c>
      <c r="F40" s="69">
        <f t="shared" si="0"/>
        <v>0</v>
      </c>
      <c r="G40" s="83"/>
      <c r="H40" s="88"/>
    </row>
    <row r="41" spans="2:9" ht="23.25" customHeight="1">
      <c r="B41" s="57">
        <v>11</v>
      </c>
      <c r="C41" s="50" t="s">
        <v>77</v>
      </c>
      <c r="D41" s="51"/>
      <c r="E41" s="52"/>
      <c r="F41" s="19">
        <f>F42</f>
        <v>50</v>
      </c>
      <c r="G41" s="82"/>
      <c r="H41" s="88"/>
    </row>
    <row r="42" spans="2:9" ht="186.75" customHeight="1">
      <c r="B42" s="53" t="s">
        <v>126</v>
      </c>
      <c r="C42" s="54" t="s">
        <v>78</v>
      </c>
      <c r="D42" s="55">
        <v>5000000</v>
      </c>
      <c r="E42" s="56">
        <v>1</v>
      </c>
      <c r="F42" s="69">
        <f t="shared" si="0"/>
        <v>50</v>
      </c>
      <c r="G42" s="99" t="s">
        <v>124</v>
      </c>
      <c r="H42" s="88"/>
    </row>
    <row r="43" spans="2:9" ht="29.25" customHeight="1">
      <c r="B43" s="57">
        <v>12</v>
      </c>
      <c r="C43" s="58" t="s">
        <v>79</v>
      </c>
      <c r="D43" s="59"/>
      <c r="E43" s="60"/>
      <c r="F43" s="19">
        <f>F44</f>
        <v>20</v>
      </c>
      <c r="G43" s="84"/>
      <c r="H43" s="88"/>
      <c r="I43" s="12"/>
    </row>
    <row r="44" spans="2:9" ht="96" customHeight="1">
      <c r="B44" s="53" t="s">
        <v>125</v>
      </c>
      <c r="C44" s="61" t="s">
        <v>80</v>
      </c>
      <c r="D44" s="55">
        <v>2000000</v>
      </c>
      <c r="E44" s="56">
        <v>1</v>
      </c>
      <c r="F44" s="69">
        <f t="shared" si="0"/>
        <v>20</v>
      </c>
      <c r="G44" s="75" t="s">
        <v>106</v>
      </c>
      <c r="H44" s="88"/>
    </row>
    <row r="45" spans="2:9" ht="36.75" customHeight="1">
      <c r="B45" s="49" t="s">
        <v>81</v>
      </c>
      <c r="C45" s="62" t="s">
        <v>82</v>
      </c>
      <c r="D45" s="63">
        <v>300000</v>
      </c>
      <c r="E45" s="64">
        <v>1</v>
      </c>
      <c r="F45" s="19">
        <f t="shared" si="0"/>
        <v>3</v>
      </c>
      <c r="G45" s="84" t="s">
        <v>112</v>
      </c>
      <c r="H45" s="88"/>
    </row>
    <row r="46" spans="2:9" ht="75.75" customHeight="1">
      <c r="B46" s="34" t="s">
        <v>83</v>
      </c>
      <c r="C46" s="34" t="s">
        <v>84</v>
      </c>
      <c r="D46" s="35"/>
      <c r="E46" s="35"/>
      <c r="F46" s="19">
        <f>F47+F48+F49+F50+F51+F52+F53</f>
        <v>0</v>
      </c>
      <c r="G46" s="108" t="s">
        <v>122</v>
      </c>
      <c r="H46" s="109" t="s">
        <v>123</v>
      </c>
      <c r="I46" s="12"/>
    </row>
    <row r="47" spans="2:9" ht="47.25">
      <c r="B47" s="65" t="s">
        <v>85</v>
      </c>
      <c r="C47" s="65" t="s">
        <v>86</v>
      </c>
      <c r="D47" s="44">
        <v>0</v>
      </c>
      <c r="E47" s="44">
        <v>0</v>
      </c>
      <c r="F47" s="69">
        <f t="shared" si="0"/>
        <v>0</v>
      </c>
      <c r="G47" s="81" t="s">
        <v>87</v>
      </c>
      <c r="H47" s="88" t="s">
        <v>109</v>
      </c>
    </row>
    <row r="48" spans="2:9" ht="31.5">
      <c r="B48" s="65" t="s">
        <v>88</v>
      </c>
      <c r="C48" s="65" t="s">
        <v>89</v>
      </c>
      <c r="D48" s="44">
        <v>0</v>
      </c>
      <c r="E48" s="44">
        <v>0</v>
      </c>
      <c r="F48" s="69">
        <f t="shared" si="0"/>
        <v>0</v>
      </c>
      <c r="G48" s="81" t="s">
        <v>90</v>
      </c>
      <c r="H48" s="88" t="s">
        <v>109</v>
      </c>
    </row>
    <row r="49" spans="2:8" ht="31.5">
      <c r="B49" s="65" t="s">
        <v>91</v>
      </c>
      <c r="C49" s="65" t="s">
        <v>92</v>
      </c>
      <c r="D49" s="44">
        <v>0</v>
      </c>
      <c r="E49" s="44">
        <v>0</v>
      </c>
      <c r="F49" s="69">
        <f t="shared" si="0"/>
        <v>0</v>
      </c>
      <c r="G49" s="81" t="s">
        <v>93</v>
      </c>
      <c r="H49" s="88" t="s">
        <v>109</v>
      </c>
    </row>
    <row r="50" spans="2:8" ht="31.5">
      <c r="B50" s="65" t="s">
        <v>94</v>
      </c>
      <c r="C50" s="65" t="s">
        <v>95</v>
      </c>
      <c r="D50" s="44">
        <v>0</v>
      </c>
      <c r="E50" s="44">
        <v>0</v>
      </c>
      <c r="F50" s="69">
        <f t="shared" si="0"/>
        <v>0</v>
      </c>
      <c r="G50" s="81" t="s">
        <v>96</v>
      </c>
      <c r="H50" s="88" t="s">
        <v>109</v>
      </c>
    </row>
    <row r="51" spans="2:8" ht="31.5">
      <c r="B51" s="65" t="s">
        <v>97</v>
      </c>
      <c r="C51" s="65" t="s">
        <v>98</v>
      </c>
      <c r="D51" s="44">
        <v>0</v>
      </c>
      <c r="E51" s="44">
        <v>0</v>
      </c>
      <c r="F51" s="69">
        <f t="shared" si="0"/>
        <v>0</v>
      </c>
      <c r="G51" s="81" t="s">
        <v>99</v>
      </c>
      <c r="H51" s="88" t="s">
        <v>109</v>
      </c>
    </row>
    <row r="52" spans="2:8" ht="41.1" customHeight="1">
      <c r="B52" s="65" t="s">
        <v>100</v>
      </c>
      <c r="C52" s="66" t="s">
        <v>101</v>
      </c>
      <c r="D52" s="44">
        <v>0</v>
      </c>
      <c r="E52" s="44">
        <v>0</v>
      </c>
      <c r="F52" s="69">
        <f t="shared" si="0"/>
        <v>0</v>
      </c>
      <c r="G52" s="81" t="s">
        <v>102</v>
      </c>
      <c r="H52" s="88" t="s">
        <v>109</v>
      </c>
    </row>
    <row r="53" spans="2:8" ht="47.25">
      <c r="B53" s="66" t="s">
        <v>103</v>
      </c>
      <c r="C53" s="65" t="s">
        <v>104</v>
      </c>
      <c r="D53" s="85">
        <v>0</v>
      </c>
      <c r="E53" s="44">
        <v>0</v>
      </c>
      <c r="F53" s="69">
        <f t="shared" si="0"/>
        <v>0</v>
      </c>
      <c r="G53" s="78" t="s">
        <v>111</v>
      </c>
      <c r="H53" s="88"/>
    </row>
  </sheetData>
  <mergeCells count="4">
    <mergeCell ref="B1:G1"/>
    <mergeCell ref="B4:C4"/>
    <mergeCell ref="B5:C5"/>
    <mergeCell ref="B29:C29"/>
  </mergeCells>
  <phoneticPr fontId="11" type="noConversion"/>
  <pageMargins left="0.196850393700787" right="0.23622047244094499" top="0.39370078740157499" bottom="0.39370078740157499" header="0.31496062992126" footer="0.31496062992126"/>
  <pageSetup paperSize="9" scale="5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NVHCP PIP 2021-22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2020-12-04T09:38:38Z</cp:lastPrinted>
  <dcterms:created xsi:type="dcterms:W3CDTF">2020-11-19T05:20:43Z</dcterms:created>
  <dcterms:modified xsi:type="dcterms:W3CDTF">2021-01-15T05:02:35Z</dcterms:modified>
</cp:coreProperties>
</file>