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esktop\Downloads\Recent Folder of PIP\"/>
    </mc:Choice>
  </mc:AlternateContent>
  <bookViews>
    <workbookView xWindow="0" yWindow="0" windowWidth="20490" windowHeight="7755"/>
  </bookViews>
  <sheets>
    <sheet name="Sheet1" sheetId="1" r:id="rId1"/>
  </sheets>
  <definedNames>
    <definedName name="_xlnm.Print_Area" localSheetId="0">Sheet1!$B$4:$X$213</definedName>
    <definedName name="_xlnm.Print_Titles" localSheetId="0">Sheet1!$4:$5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210" i="1" l="1"/>
  <c r="AA211" i="1" s="1"/>
  <c r="M209" i="1"/>
  <c r="U209" i="1" s="1"/>
  <c r="M208" i="1"/>
  <c r="U208" i="1" s="1"/>
  <c r="M207" i="1"/>
  <c r="U207" i="1" s="1"/>
  <c r="M206" i="1"/>
  <c r="U206" i="1" s="1"/>
  <c r="V205" i="1"/>
  <c r="Q205" i="1"/>
  <c r="M205" i="1"/>
  <c r="U205" i="1" s="1"/>
  <c r="M204" i="1"/>
  <c r="U204" i="1" s="1"/>
  <c r="Q203" i="1"/>
  <c r="M203" i="1"/>
  <c r="M202" i="1"/>
  <c r="U202" i="1" s="1"/>
  <c r="M201" i="1"/>
  <c r="U201" i="1" s="1"/>
  <c r="M200" i="1"/>
  <c r="U200" i="1" s="1"/>
  <c r="M199" i="1"/>
  <c r="U199" i="1" s="1"/>
  <c r="V198" i="1"/>
  <c r="Q198" i="1"/>
  <c r="M198" i="1"/>
  <c r="U198" i="1" s="1"/>
  <c r="M197" i="1"/>
  <c r="U197" i="1" s="1"/>
  <c r="V196" i="1"/>
  <c r="Q196" i="1"/>
  <c r="M196" i="1"/>
  <c r="U196" i="1" s="1"/>
  <c r="Q195" i="1"/>
  <c r="M195" i="1"/>
  <c r="U195" i="1" s="1"/>
  <c r="M194" i="1"/>
  <c r="U194" i="1" s="1"/>
  <c r="M193" i="1"/>
  <c r="U193" i="1" s="1"/>
  <c r="M192" i="1"/>
  <c r="U192" i="1" s="1"/>
  <c r="M191" i="1"/>
  <c r="U191" i="1" s="1"/>
  <c r="M190" i="1"/>
  <c r="U190" i="1" s="1"/>
  <c r="M189" i="1"/>
  <c r="U189" i="1" s="1"/>
  <c r="M188" i="1"/>
  <c r="U188" i="1" s="1"/>
  <c r="M187" i="1"/>
  <c r="U187" i="1" s="1"/>
  <c r="M186" i="1"/>
  <c r="U186" i="1" s="1"/>
  <c r="U185" i="1"/>
  <c r="Q185" i="1"/>
  <c r="M185" i="1"/>
  <c r="Q184" i="1"/>
  <c r="N184" i="1"/>
  <c r="M184" i="1"/>
  <c r="J184" i="1"/>
  <c r="M183" i="1"/>
  <c r="U183" i="1" s="1"/>
  <c r="M182" i="1"/>
  <c r="U182" i="1" s="1"/>
  <c r="V181" i="1"/>
  <c r="M181" i="1"/>
  <c r="U181" i="1" s="1"/>
  <c r="V180" i="1"/>
  <c r="U180" i="1"/>
  <c r="M180" i="1"/>
  <c r="M179" i="1"/>
  <c r="U179" i="1" s="1"/>
  <c r="M178" i="1"/>
  <c r="U178" i="1" s="1"/>
  <c r="M177" i="1"/>
  <c r="U177" i="1" s="1"/>
  <c r="M176" i="1"/>
  <c r="U176" i="1" s="1"/>
  <c r="M175" i="1"/>
  <c r="U175" i="1" s="1"/>
  <c r="M174" i="1"/>
  <c r="U174" i="1" s="1"/>
  <c r="M173" i="1"/>
  <c r="U173" i="1" s="1"/>
  <c r="Q172" i="1"/>
  <c r="M172" i="1"/>
  <c r="U172" i="1" s="1"/>
  <c r="M171" i="1"/>
  <c r="U171" i="1" s="1"/>
  <c r="M170" i="1"/>
  <c r="U170" i="1" s="1"/>
  <c r="M169" i="1"/>
  <c r="U169" i="1" s="1"/>
  <c r="M168" i="1"/>
  <c r="U168" i="1" s="1"/>
  <c r="M167" i="1"/>
  <c r="U167" i="1" s="1"/>
  <c r="M166" i="1"/>
  <c r="U166" i="1" s="1"/>
  <c r="M165" i="1"/>
  <c r="U165" i="1" s="1"/>
  <c r="M164" i="1"/>
  <c r="U164" i="1" s="1"/>
  <c r="M163" i="1"/>
  <c r="M162" i="1"/>
  <c r="M161" i="1"/>
  <c r="U161" i="1" s="1"/>
  <c r="M160" i="1"/>
  <c r="U160" i="1" s="1"/>
  <c r="M159" i="1"/>
  <c r="U159" i="1" s="1"/>
  <c r="V158" i="1"/>
  <c r="V210" i="1" s="1"/>
  <c r="T158" i="1"/>
  <c r="T210" i="1" s="1"/>
  <c r="S158" i="1"/>
  <c r="S210" i="1" s="1"/>
  <c r="R158" i="1"/>
  <c r="R210" i="1" s="1"/>
  <c r="P158" i="1"/>
  <c r="P210" i="1" s="1"/>
  <c r="O158" i="1"/>
  <c r="O210" i="1" s="1"/>
  <c r="N158" i="1"/>
  <c r="N210" i="1" s="1"/>
  <c r="L158" i="1"/>
  <c r="L210" i="1" s="1"/>
  <c r="K158" i="1"/>
  <c r="J158" i="1"/>
  <c r="J210" i="1" s="1"/>
  <c r="I158" i="1"/>
  <c r="I210" i="1" s="1"/>
  <c r="H158" i="1"/>
  <c r="H210" i="1" s="1"/>
  <c r="G158" i="1"/>
  <c r="G210" i="1" s="1"/>
  <c r="M157" i="1"/>
  <c r="U157" i="1" s="1"/>
  <c r="M156" i="1"/>
  <c r="U156" i="1" s="1"/>
  <c r="M155" i="1"/>
  <c r="U155" i="1" s="1"/>
  <c r="M154" i="1"/>
  <c r="U154" i="1" s="1"/>
  <c r="M153" i="1"/>
  <c r="U153" i="1" s="1"/>
  <c r="M152" i="1"/>
  <c r="U152" i="1" s="1"/>
  <c r="Q151" i="1"/>
  <c r="M151" i="1"/>
  <c r="U151" i="1" s="1"/>
  <c r="M150" i="1"/>
  <c r="U150" i="1" s="1"/>
  <c r="M149" i="1"/>
  <c r="U149" i="1" s="1"/>
  <c r="M148" i="1"/>
  <c r="U148" i="1" s="1"/>
  <c r="M147" i="1"/>
  <c r="U147" i="1" s="1"/>
  <c r="M146" i="1"/>
  <c r="U146" i="1" s="1"/>
  <c r="M145" i="1"/>
  <c r="U145" i="1" s="1"/>
  <c r="M144" i="1"/>
  <c r="U144" i="1" s="1"/>
  <c r="M143" i="1"/>
  <c r="U143" i="1" s="1"/>
  <c r="M142" i="1"/>
  <c r="U142" i="1" s="1"/>
  <c r="M141" i="1"/>
  <c r="U141" i="1" s="1"/>
  <c r="M140" i="1"/>
  <c r="U140" i="1" s="1"/>
  <c r="M139" i="1"/>
  <c r="U139" i="1" s="1"/>
  <c r="M138" i="1"/>
  <c r="U138" i="1" s="1"/>
  <c r="M137" i="1"/>
  <c r="U137" i="1" s="1"/>
  <c r="M136" i="1"/>
  <c r="U136" i="1" s="1"/>
  <c r="M135" i="1"/>
  <c r="U135" i="1" s="1"/>
  <c r="V134" i="1"/>
  <c r="T134" i="1"/>
  <c r="S134" i="1"/>
  <c r="R134" i="1"/>
  <c r="Q134" i="1"/>
  <c r="P134" i="1"/>
  <c r="O134" i="1"/>
  <c r="N134" i="1"/>
  <c r="L134" i="1"/>
  <c r="K134" i="1"/>
  <c r="I134" i="1"/>
  <c r="H134" i="1"/>
  <c r="G134" i="1"/>
  <c r="M133" i="1"/>
  <c r="U133" i="1" s="1"/>
  <c r="V132" i="1"/>
  <c r="M132" i="1"/>
  <c r="U132" i="1" s="1"/>
  <c r="M131" i="1"/>
  <c r="U131" i="1" s="1"/>
  <c r="M130" i="1"/>
  <c r="U130" i="1" s="1"/>
  <c r="M129" i="1"/>
  <c r="U129" i="1" s="1"/>
  <c r="M128" i="1"/>
  <c r="U128" i="1" s="1"/>
  <c r="M127" i="1"/>
  <c r="U127" i="1" s="1"/>
  <c r="M126" i="1"/>
  <c r="U126" i="1" s="1"/>
  <c r="M125" i="1"/>
  <c r="U125" i="1" s="1"/>
  <c r="M124" i="1"/>
  <c r="U124" i="1" s="1"/>
  <c r="M123" i="1"/>
  <c r="U123" i="1" s="1"/>
  <c r="J123" i="1"/>
  <c r="M122" i="1"/>
  <c r="U122" i="1" s="1"/>
  <c r="M121" i="1"/>
  <c r="U121" i="1" s="1"/>
  <c r="M120" i="1"/>
  <c r="U120" i="1" s="1"/>
  <c r="M119" i="1"/>
  <c r="J119" i="1"/>
  <c r="M118" i="1"/>
  <c r="U118" i="1" s="1"/>
  <c r="M117" i="1"/>
  <c r="U117" i="1" s="1"/>
  <c r="M116" i="1"/>
  <c r="U116" i="1" s="1"/>
  <c r="M115" i="1"/>
  <c r="U115" i="1" s="1"/>
  <c r="M114" i="1"/>
  <c r="U114" i="1" s="1"/>
  <c r="M113" i="1"/>
  <c r="U113" i="1" s="1"/>
  <c r="M112" i="1"/>
  <c r="U112" i="1" s="1"/>
  <c r="M111" i="1"/>
  <c r="U111" i="1" s="1"/>
  <c r="M110" i="1"/>
  <c r="U110" i="1" s="1"/>
  <c r="M109" i="1"/>
  <c r="U109" i="1" s="1"/>
  <c r="M108" i="1"/>
  <c r="U108" i="1" s="1"/>
  <c r="M107" i="1"/>
  <c r="U107" i="1" s="1"/>
  <c r="M106" i="1"/>
  <c r="U106" i="1" s="1"/>
  <c r="M105" i="1"/>
  <c r="U105" i="1" s="1"/>
  <c r="M104" i="1"/>
  <c r="U104" i="1" s="1"/>
  <c r="M103" i="1"/>
  <c r="U103" i="1" s="1"/>
  <c r="M102" i="1"/>
  <c r="U102" i="1" s="1"/>
  <c r="M101" i="1"/>
  <c r="U101" i="1" s="1"/>
  <c r="M100" i="1"/>
  <c r="U100" i="1" s="1"/>
  <c r="M99" i="1"/>
  <c r="U99" i="1" s="1"/>
  <c r="M98" i="1"/>
  <c r="U98" i="1" s="1"/>
  <c r="M97" i="1"/>
  <c r="U97" i="1" s="1"/>
  <c r="M96" i="1"/>
  <c r="U96" i="1" s="1"/>
  <c r="M95" i="1"/>
  <c r="U95" i="1" s="1"/>
  <c r="M94" i="1"/>
  <c r="U94" i="1" s="1"/>
  <c r="T93" i="1"/>
  <c r="P93" i="1"/>
  <c r="O93" i="1"/>
  <c r="L93" i="1"/>
  <c r="K93" i="1"/>
  <c r="I93" i="1"/>
  <c r="H93" i="1"/>
  <c r="G93" i="1"/>
  <c r="M92" i="1"/>
  <c r="U92" i="1" s="1"/>
  <c r="M91" i="1"/>
  <c r="U91" i="1" s="1"/>
  <c r="M90" i="1"/>
  <c r="U90" i="1" s="1"/>
  <c r="V90" i="1" s="1"/>
  <c r="M89" i="1"/>
  <c r="U89" i="1" s="1"/>
  <c r="U88" i="1"/>
  <c r="M88" i="1"/>
  <c r="N87" i="1"/>
  <c r="M87" i="1"/>
  <c r="U87" i="1" s="1"/>
  <c r="M86" i="1"/>
  <c r="U86" i="1" s="1"/>
  <c r="M85" i="1"/>
  <c r="U85" i="1" s="1"/>
  <c r="M84" i="1"/>
  <c r="U84" i="1" s="1"/>
  <c r="M83" i="1"/>
  <c r="U83" i="1" s="1"/>
  <c r="M82" i="1"/>
  <c r="U82" i="1" s="1"/>
  <c r="M81" i="1"/>
  <c r="U81" i="1" s="1"/>
  <c r="M80" i="1"/>
  <c r="U80" i="1" s="1"/>
  <c r="M79" i="1"/>
  <c r="U79" i="1" s="1"/>
  <c r="S78" i="1"/>
  <c r="S93" i="1" s="1"/>
  <c r="R78" i="1"/>
  <c r="R93" i="1" s="1"/>
  <c r="M78" i="1"/>
  <c r="U78" i="1" s="1"/>
  <c r="M77" i="1"/>
  <c r="U77" i="1" s="1"/>
  <c r="M76" i="1"/>
  <c r="J76" i="1"/>
  <c r="J93" i="1" s="1"/>
  <c r="M75" i="1"/>
  <c r="U75" i="1" s="1"/>
  <c r="M74" i="1"/>
  <c r="U74" i="1" s="1"/>
  <c r="Q73" i="1"/>
  <c r="Q93" i="1" s="1"/>
  <c r="M73" i="1"/>
  <c r="L73" i="1"/>
  <c r="M72" i="1"/>
  <c r="U72" i="1" s="1"/>
  <c r="M71" i="1"/>
  <c r="U71" i="1" s="1"/>
  <c r="Q70" i="1"/>
  <c r="N70" i="1"/>
  <c r="N93" i="1" s="1"/>
  <c r="M70" i="1"/>
  <c r="M69" i="1"/>
  <c r="U69" i="1" s="1"/>
  <c r="T68" i="1"/>
  <c r="P68" i="1"/>
  <c r="O68" i="1"/>
  <c r="N68" i="1"/>
  <c r="L68" i="1"/>
  <c r="K68" i="1"/>
  <c r="I68" i="1"/>
  <c r="H68" i="1"/>
  <c r="G68" i="1"/>
  <c r="M67" i="1"/>
  <c r="U67" i="1" s="1"/>
  <c r="M66" i="1"/>
  <c r="U66" i="1" s="1"/>
  <c r="M65" i="1"/>
  <c r="U65" i="1" s="1"/>
  <c r="M64" i="1"/>
  <c r="U64" i="1" s="1"/>
  <c r="M63" i="1"/>
  <c r="U63" i="1" s="1"/>
  <c r="M62" i="1"/>
  <c r="U62" i="1" s="1"/>
  <c r="M61" i="1"/>
  <c r="U61" i="1" s="1"/>
  <c r="M60" i="1"/>
  <c r="U60" i="1" s="1"/>
  <c r="M59" i="1"/>
  <c r="U59" i="1" s="1"/>
  <c r="M58" i="1"/>
  <c r="U58" i="1" s="1"/>
  <c r="L58" i="1"/>
  <c r="M57" i="1"/>
  <c r="U57" i="1" s="1"/>
  <c r="M56" i="1"/>
  <c r="U56" i="1" s="1"/>
  <c r="M55" i="1"/>
  <c r="U55" i="1" s="1"/>
  <c r="M54" i="1"/>
  <c r="U54" i="1" s="1"/>
  <c r="M53" i="1"/>
  <c r="U53" i="1" s="1"/>
  <c r="M52" i="1"/>
  <c r="U52" i="1" s="1"/>
  <c r="M51" i="1"/>
  <c r="U51" i="1" s="1"/>
  <c r="M50" i="1"/>
  <c r="U50" i="1" s="1"/>
  <c r="M49" i="1"/>
  <c r="U49" i="1" s="1"/>
  <c r="M48" i="1"/>
  <c r="U48" i="1" s="1"/>
  <c r="M47" i="1"/>
  <c r="U47" i="1" s="1"/>
  <c r="V46" i="1"/>
  <c r="M46" i="1"/>
  <c r="U46" i="1" s="1"/>
  <c r="V45" i="1"/>
  <c r="S45" i="1"/>
  <c r="Q45" i="1"/>
  <c r="M45" i="1"/>
  <c r="U45" i="1" s="1"/>
  <c r="M44" i="1"/>
  <c r="U44" i="1" s="1"/>
  <c r="V43" i="1"/>
  <c r="M43" i="1"/>
  <c r="U43" i="1" s="1"/>
  <c r="U42" i="1"/>
  <c r="M42" i="1"/>
  <c r="M41" i="1"/>
  <c r="U41" i="1" s="1"/>
  <c r="L41" i="1"/>
  <c r="Q40" i="1"/>
  <c r="Q68" i="1" s="1"/>
  <c r="M40" i="1"/>
  <c r="M39" i="1"/>
  <c r="U39" i="1" s="1"/>
  <c r="U38" i="1"/>
  <c r="M38" i="1"/>
  <c r="M37" i="1"/>
  <c r="U37" i="1" s="1"/>
  <c r="M36" i="1"/>
  <c r="U36" i="1" s="1"/>
  <c r="M35" i="1"/>
  <c r="U35" i="1" s="1"/>
  <c r="U34" i="1"/>
  <c r="M34" i="1"/>
  <c r="M33" i="1"/>
  <c r="U33" i="1" s="1"/>
  <c r="M32" i="1"/>
  <c r="U32" i="1" s="1"/>
  <c r="M31" i="1"/>
  <c r="U31" i="1" s="1"/>
  <c r="M30" i="1"/>
  <c r="U30" i="1" s="1"/>
  <c r="M29" i="1"/>
  <c r="U29" i="1" s="1"/>
  <c r="M28" i="1"/>
  <c r="U28" i="1" s="1"/>
  <c r="M27" i="1"/>
  <c r="U27" i="1" s="1"/>
  <c r="S26" i="1"/>
  <c r="R26" i="1"/>
  <c r="R68" i="1" s="1"/>
  <c r="M26" i="1"/>
  <c r="J26" i="1"/>
  <c r="J68" i="1" s="1"/>
  <c r="M25" i="1"/>
  <c r="U25" i="1" s="1"/>
  <c r="S24" i="1"/>
  <c r="S68" i="1" s="1"/>
  <c r="M24" i="1"/>
  <c r="M23" i="1"/>
  <c r="U23" i="1" s="1"/>
  <c r="O22" i="1"/>
  <c r="M22" i="1"/>
  <c r="U22" i="1" s="1"/>
  <c r="M21" i="1"/>
  <c r="U21" i="1" s="1"/>
  <c r="M20" i="1"/>
  <c r="U20" i="1" s="1"/>
  <c r="M19" i="1"/>
  <c r="U19" i="1" s="1"/>
  <c r="M18" i="1"/>
  <c r="U18" i="1" s="1"/>
  <c r="M17" i="1"/>
  <c r="U17" i="1" s="1"/>
  <c r="M16" i="1"/>
  <c r="U16" i="1" s="1"/>
  <c r="M15" i="1"/>
  <c r="U15" i="1" s="1"/>
  <c r="M14" i="1"/>
  <c r="U14" i="1" s="1"/>
  <c r="M13" i="1"/>
  <c r="U13" i="1" s="1"/>
  <c r="M12" i="1"/>
  <c r="U12" i="1" s="1"/>
  <c r="M11" i="1"/>
  <c r="U11" i="1" s="1"/>
  <c r="M10" i="1"/>
  <c r="U10" i="1" s="1"/>
  <c r="M9" i="1"/>
  <c r="U9" i="1" s="1"/>
  <c r="M8" i="1"/>
  <c r="U8" i="1" s="1"/>
  <c r="M7" i="1"/>
  <c r="U7" i="1" s="1"/>
  <c r="M6" i="1"/>
  <c r="U6" i="1" s="1"/>
  <c r="U184" i="1" l="1"/>
  <c r="S211" i="1"/>
  <c r="I211" i="1"/>
  <c r="M134" i="1"/>
  <c r="N211" i="1"/>
  <c r="U119" i="1"/>
  <c r="T211" i="1"/>
  <c r="U70" i="1"/>
  <c r="V70" i="1" s="1"/>
  <c r="V93" i="1" s="1"/>
  <c r="R211" i="1"/>
  <c r="H211" i="1"/>
  <c r="M93" i="1"/>
  <c r="U93" i="1" s="1"/>
  <c r="O211" i="1"/>
  <c r="M158" i="1"/>
  <c r="K210" i="1"/>
  <c r="M210" i="1" s="1"/>
  <c r="U40" i="1"/>
  <c r="M68" i="1"/>
  <c r="P211" i="1"/>
  <c r="U76" i="1"/>
  <c r="U203" i="1"/>
  <c r="U24" i="1"/>
  <c r="U26" i="1"/>
  <c r="V68" i="1"/>
  <c r="G211" i="1"/>
  <c r="L211" i="1"/>
  <c r="U73" i="1"/>
  <c r="V73" i="1" s="1"/>
  <c r="J134" i="1"/>
  <c r="Q158" i="1"/>
  <c r="U134" i="1" l="1"/>
  <c r="V211" i="1"/>
  <c r="U158" i="1"/>
  <c r="J211" i="1"/>
  <c r="U68" i="1"/>
  <c r="M211" i="1"/>
  <c r="Q210" i="1"/>
  <c r="U210" i="1" s="1"/>
  <c r="K211" i="1"/>
  <c r="Q211" i="1" l="1"/>
  <c r="U211" i="1"/>
  <c r="U213" i="1" s="1"/>
</calcChain>
</file>

<file path=xl/sharedStrings.xml><?xml version="1.0" encoding="utf-8"?>
<sst xmlns="http://schemas.openxmlformats.org/spreadsheetml/2006/main" count="500" uniqueCount="463">
  <si>
    <t>Annexure - 1: Revised Budgeting format for FY 2024-26</t>
  </si>
  <si>
    <t>Pool</t>
  </si>
  <si>
    <t>FMR Code</t>
  </si>
  <si>
    <t>Programme/ Theme</t>
  </si>
  <si>
    <t>S.No.</t>
  </si>
  <si>
    <t>Scheme/ Activity</t>
  </si>
  <si>
    <t>DBT</t>
  </si>
  <si>
    <t>Infrastructure - Civil works (I&amp;C)</t>
  </si>
  <si>
    <t>Equipment (Including Furniture, Excluding Computers)</t>
  </si>
  <si>
    <t>Drugs and supplies</t>
  </si>
  <si>
    <t xml:space="preserve"> Capacity building incl. training</t>
  </si>
  <si>
    <t>ASHA incentives</t>
  </si>
  <si>
    <t>Others including operating costs(OOC)</t>
  </si>
  <si>
    <t>IEC &amp; Printing</t>
  </si>
  <si>
    <t>Planning &amp; M&amp;E</t>
  </si>
  <si>
    <t>Surveillance, Research, Review, Evaluation (SRRE)</t>
  </si>
  <si>
    <t>Amount Proposed for FY
2024-25</t>
  </si>
  <si>
    <t xml:space="preserve">Amount Proposed for </t>
  </si>
  <si>
    <t>State remarks</t>
  </si>
  <si>
    <t>Total amount recommended by NPCC FY
2024-25</t>
  </si>
  <si>
    <t>Total amount recommended by NPCC FY 2025-26</t>
  </si>
  <si>
    <t>Total approved amount (ROP) for FY
2024-25</t>
  </si>
  <si>
    <t>Total approved amount (ROP) for FY</t>
  </si>
  <si>
    <t>Remarks of NPCC/ Ministry</t>
  </si>
  <si>
    <t>Old / ongoing work</t>
  </si>
  <si>
    <t>New Work</t>
  </si>
  <si>
    <t>Budget for Procurement done by States</t>
  </si>
  <si>
    <t>Total</t>
  </si>
  <si>
    <t>FY
2025-26</t>
  </si>
  <si>
    <t>Reasons, if deviation more than +/- 10%</t>
  </si>
  <si>
    <t>2025-26</t>
  </si>
  <si>
    <t>RCH Flexible Pool (including RI, IPPI, NIDDCP)</t>
  </si>
  <si>
    <t>RCH.1</t>
  </si>
  <si>
    <t>Maternal Health</t>
  </si>
  <si>
    <t>RCH Flexible Pool (including RI, IPPI, NIDDCP)+6:68W1646:8W1646:8W1646:8W1646:8W1646:8W1646:8</t>
  </si>
  <si>
    <t>Village Health &amp; Nutrition Day (VHND)</t>
  </si>
  <si>
    <t>Pregnancy Registration and Ante-Natal Checkups</t>
  </si>
  <si>
    <t>Janani Suraksha Yojana (JSY)</t>
  </si>
  <si>
    <t>Janani Shishu Suraksha Karyakram (JSSK) (excluding transport)</t>
  </si>
  <si>
    <t>Janani Shishu Suraksha Karyakram (JSSK) - transport</t>
  </si>
  <si>
    <t>Pradhan Mantri Surakshit Matritva Abhiyan (PMSMA)</t>
  </si>
  <si>
    <t>Rs 1528.94 for FY 2024-25 &amp; 2025-26
ASHA Incentive (Under E-PMSMA)
1. Rs 295.08 lakhs to beneficiaries @ Rs.100/-per HRP to meet transportation costs for attending a maximum of three PMSMA sessions ( Rs 300* 98, 360 beneficiaries(20% of Estimated No of Pregnant Women 491800) =Rs 2,95,08,000)
2. Rs 295.08 lakhs for ASHA incentives @Rs.100/-per HRP to ASHA for mobilization of HRPs for a maximum of three follow up ANC visit to PMSMA clinics.( Rs 300*98,360 HRPs= Rs 2,95,08,000.
3. Rs 245.90 lakhs for ASHA incentives @Rs 50 per Visit  for 5 postnatal visit (Day 3 , 7th 15th 30th  45th) for HRP = 250 *98,360 = Rs 2,45,90,000
4. Rs 491.80 lakhs incentive to ASHA @ Rs.500/-per HRP on achieving a healthy outcome for both mother and baby at 45th day after delivery ( Rs 500*98,360 beneficiaries= Rs 4,91,80,000)
Total Cost= Rs 295.08 lakhs + Rs 295.08 lakhs + Rs 245.90+ Rs 491.80 = Rs 1327.86 Lakhs 
Capacity Building
1. Rs 2.00 Lakhs for State level review of PMSMA &amp;Extended PMSMA. 
2. Rs 34.50 lakhs for PMSMA activities (E- PMSMA orientation Workshops, management, sensitization of stakeholders, sensitization of doctors, nurses, paramedical staff, meetings of Committees, IEC campaigns, sensitization of government functionaries, etc.) @ Rs.1.5 lac /-per District for 23 Districts ( Rs 1,50,000*23 districts= Rs 34,50,000)
Total Cost= Rs 2 .00 lakhs + 34.50 lakhs = Rs 36.5Lakhs
Others including operating costs (OOC) 
1. Rs147.54 Lakhs for diet to  491800 estimated pregnant women will be visiting  PMSMA &amp;E- PMSMA camps(9th &amp;23rd)  @ unit cost of Rs 30.00  per pregnant women                                     ( 491800*30.00 = 1,47,54,000)  
Total Cost = Rs 147.54 Lakhs 
IEC &amp; Printing 
1. Rs 3.5 Lakhs for Audio Visual IEC &amp; Printing activities for Promotion of Extended PMSMA services at State Level. 
2. Rs 11.50 Lakhs for Audio Visual IEC &amp; Printing activities for Promotion of Extended PMSMA services at District Level Total Cost = Rs  11.50 Lakhs 
3. Rs  2.00 Lakhs for Social Media Campaign related to High Risk Pregnancy 
Total Cost = Rs 3.5 Lakhs + Rs 11.50 Lakhs + Rs 2.00 Lakhs = Rs 17.00 Lakhs
Proposed Budget = Rs 1327.86 Lakhs+ Rs 36.5 Lakhs +Rs 147.54 Lakhs+ Rs 17.00 Lakhs = 1528.90
Rs 1528.94 for FY 2025-26
ASHA Incentive (Under E-PMSMA)
1. Rs 295.08 lakhs to beneficiaries @ Rs.100/-per HRP to meet transportation costs for attending a maximum of three PMSMA sessions ( Rs 300* 98, 360 beneficiaries(20% of Estimated No of Pregnant Women 491800) =Rs 2,95,08,000)
2. Rs 295.08 lakhs for ASHA incentives @Rs.100/-per HRP to ASHA for mobilization of HRPs for a maximum of three follow up ANC visit to PMSMA clinics.( Rs 300*98,360 HRPs= Rs 2,95,08,000.
3. Rs 245.90 lakhs for ASHA incentives @Rs 50 per Visit  for 5 postnatal visit (Day 3 , 7th 15th 30th  45th) for HRP = 250 *98,360 = Rs 2,45,90,000
4. Rs 491.80 lakhs incentive to ASHA @ Rs.500/-per HRP on achieving a healthy outcome for both mother and baby at 45th day after delivery ( Rs 500*98,360 beneficiaries= Rs 4,91,80,000)
Total Cost= Rs 295.08 lakhs + Rs 295.08 lakhs + Rs 245.90+ Rs 491.80 = Rs 1327.86 Lakhs 
Capacity Building
1. Rs 2.00 Lakhs for State level review of PMSMA &amp;Extended PMSMA. 
2. Rs 34.50 lakhs for PMSMA activities (E- PMSMA orientation Workshops, management, sensitization of stakeholders, sensitization of doctors, nurses, paramedical staff, meetings of Committees, IEC campaigns, sensitization of government functionaries, etc.) @ Rs.1.5 lac /-per District for 23 Districts ( Rs 1,50,000*23 districts= Rs 34,50,000)
Total Cost= Rs 2 .00 lakhs + 34.50 lakhs = Rs 36.5Lakhs
Others including operating costs (OOC) 
1. Rs147.54 Lakhs for diet to  491800 estimated pregnant women will be visiting  PMSMA &amp;E- PMSMA camps(9th &amp;23rd)  @ unit cost of Rs 30.00  per pregnant women                                     ( 491800*30.00 = 1,47,54,000)  
Total Cost = Rs 147.54 Lakhs 
IEC &amp; Printing 
1. Rs 3.5 Lakhs for Audio Visual IEC &amp; Printing activities for Promotion of Extended PMSMA services at State Level. 
2. Rs 11.50 Lakhs for Audio Visual IEC &amp; Printing activities for Promotion of Extended PMSMA services at District Level Total Cost = Rs  11.50 Lakhs 
3. Rs  2.00 Lakhs for Social Media Campaign related to High Risk Pregnancy 
Total Cost = Rs 3.5 Lakhs + Rs 11.50 Lakhs + Rs 2.00 Lakhs = Rs 17.00 Lakhs
Proposed Budget = Rs 1327.86 Lakhs+ Rs 36.5 Lakhs +Rs 147.54 Lakhs+ Rs 17.00 Lakhs = 1528.90</t>
  </si>
  <si>
    <t>Surakshit Matritva Aashwasan (SUMAN)</t>
  </si>
  <si>
    <t>Midwifery</t>
  </si>
  <si>
    <t xml:space="preserve"> Rs.868.5 lakh for FY 2024-25
For NMTI:
1. Midwifery Educator training @ Rs.231250/-per candidate:
for 30 candidates at NMTI Patiala = (Rs.2,31,250/candidate*30) = Rs. 69.375 lakhs
2. Incentive to in-service ME candidates @Rs. 15000/participant for 30 MEs for 12 months = Rs. 54 lakhs (Rs.15000*30*12)
3. Ongoing activity: Incentive to existing ME candidates ongoing mentorship @Rs. 15000/participant for 9 trainees for 12 months = Rs. 16.12 lakh (R.15000*9*12)
4. Contingency and consumables for NMTI = Rs. 0.50 lakh
5. Recurring cost of skill lab consumables at NMTI = Rs. 0.50 lakh
6. Accommodation for ME trainers at NMTI for 6 trainers for 12 months – Rs. 3.6 lakh (@Rs. 5000/month*6 trainers*12 months)
7. Food for ME trainers at NMTI – Rs. 5.4 lakh (@Rs. 250/day/trainer for 6 trainers for 12 months) (Rs.250/day*6 trainers*12month*30 days)
8. Registration and examination fees for ME students for 30 MEs = Rs. 0.90 lakhs (@ Rs. 5000/per ME*30)
9. Printing of training material – Rs. 0.60 lakh (@Rs.2000/participant*30)
10. Honorarium @ 5,000/- per month to HoD OBG/Principal NMTI for Coordination and Management = Rs. 0.60 lakh (Rs. 5000/month*12months)
11. Online journal subscription charges @5000/-per participant (Rs.5000*30) = 1.5 lakhs for 30 participants 
Total = 153.095 lakh for NMTI 
For SMTI:
1. 18 months of NPM training at 3 SMTIs @Rs. 189 lakh/each SMTI for 30 participants/SMTI - Rs. 567 lakhs (Rs.189lakh*3 SMTIs)
2. Accommodation of MEs/trainers at SMTI – Rs. 16.2 lakh for accommodation for trainers @Rs. 5.4 lakh for 6 trainers/SMTI for 18 months (@Rs.5000/trainer/month)
3. Food for trainers – Rs. 24.74 lakh for food for 6 trainers (@Rs. 8.25 lakh for food for trainers/SMTI for 3 SMTIs @Rs. 250/day/trainer for 18 months)
4. Travel cost for NPM participant – Rs. 0.90 lakh for travel cost for 90 participants (Rs.1000/participant*30 participant*3 SMTIs)
5. Contingency and consumables for 3 SMTIs @Rs.5000/participant for 90 participants = Total Rs. 4.5 lakh
6. NOC and accreditation of NPM course by DRME for three State Midwifery Training Institutes (SMTIs) in Punjab (Rs. 3 lakh/SMTI*3 SMTIs) = Rs. 9 lakh
7. Outstation training: Travel cost for MEs – Rs. 0.84 lakh (for 6 trainers @Rs.14000/trainer)
8. Recurring cost of skill lab consumables at SMTIs = Rs.1.5 lakh (for 3 SMTIs (@Rs. 50,000/SMTI)
9. Onsite mentoring and supportive supervision visit to SMTIs: 2 visits/SMTI = Rs. 0.60 lakh (@Rs. 10000/visit*3 SMTIs*2 visits each) 
10. Printing support for training material of NPM at SMTI @Rs.2000/participant= Rs. 1.8 lakh (@Rs. 0.60 lakh/SMTI*3 SMTIs)
11. Skill lab @SMTI Govt School of nursing, Ropar = Rs. 27 lakh
Total = Rs. 654.08 lakh for SMTIs
Other:
1. One-time strengthening and establishment of two MLCUs in the State at MC/DH/SDH level @DH Sangrur and @MC Patiala for repair and renovation, infrastructure maintenance (Rs. 7 lakhs/MLCU) = Rs. 7 lakh*2 = Rs. 14 lakhs
2. Furniture, equipment and articles for two MLCUs @DH Sangrur and @MC Patiala - @Rs. 7 lakh/MLCU, for 2 MLCUs = Rs. 14 lakh (@Rs. 7 lakh/MLCU)
3. On-site residential midwifery educator training (ME) for 6 MOs/gynaecologists at Fernandez Hospital/any other GoI-approved facility (@Rs.2,31,250/participant * 6 participants) = Rs. 13.875 lakh 
4. Recurring expenditure of 4 existing MLCU = Rs. 10 lakh (@Rs. 2.5 lakh/MLCU for 4 g existing MLCUs) 
5. State-level orientation workshop of Midwifery – Rs. 2 lakh
6. Midwifery orientation workshop at each district (For 23 districts = Rs. 15000/district*23) = Rs. 3.45 lakh
7. IEC/BCC activities/Audiovisual aids material – Rs. 2 lakh
8. Cross-learning visit to outside State – for a team of 4 (Rs.50000/participant*4) = Rs. 2 lakh
Total = Rs. 61.325 lakhs
FY 2024-25 TOTAL = (153.095 lakh for NMTI + Rs. 654.08 lakh for SMTIs + Rs. 61.325 lakh for Others) = Rs.868.5 lakh
Rs. 883.79 lakh for  FY 2025-26
For NMTI:
1. Ongoing activity: Incentive to 30 ME candidates selected for ME training in 2024-25 @Rs. 15000/participant for 30 trainees for 12 months during onsite mentoring = Rs. 54 lakh (Rs.15000*30*12)
2. Midwifery Educator training @ Rs.231250/-per candidate for 30 candidates at NMTI Patiala = Rs. 69.375 lakhs
3. Incentive to in-service ME candidates @Rs. 15000/participant for 30 MEs for 12 months (Rs.15000*30*12) =  Rs. 54 lakhs
4. Contingency and consumables for NMTI = Rs. 0.50 lakh
5. Recurring cost of skill lab consumables at NMTI = Rs. 0.50 lakh
6. Accommodation for ME trainers at NMTI – Total Rs. 3.6 lakh for 6 trainers for 1 year (@Rs. 5000/month*6*12 months)
7. Food for ME trainers at NMTI – Rs. 5.4 lakh (@Rs. 250/day/trainer for 6 trainers for 12 months)
8. Honorarium @ 5,000/- per month to HoD OBG/Principal NMTI for Coordination and Management (Rs.5000 *12 months) = Rs. 0.60 lakh
9. Printing of training material at NMTI for 30 trainees = Rs. 0.60 lakh (@Rs.2000/participant*30)
10. Registration and examination fees for ME students for 30 MEs = Rs. 1.5 lakhs (@ Rs. 5000*30)
11. Online journal subscription charges @5000/-per participant (Rs.5000*30) = 1.5 lakhs
NMTI total = 191.575 lakh
For SMTIs:
1. NPM training at 3 SMTIs = Rs. 567 lakh for 18 months NPM training (@ Rs. 189 lakh/SMTI for 3 SMTIs for 30 participants/SMTI @Rs. 6,32,500 per participant (Budget includes DA, food, and accommodation for participants (Rs. 632500*30): Rs. 189 lakhs/SMTI 
2. Contingency and consumables for 3 SMTIs: Rs. 3 lakhs (@Rs. 1 lakh/SMTI*3 = Rs. 3 lakh)
3. Recurring cost of skill lab consumables = Rs.1.5 lakh for 3 SMTIs (@Rs. 50,000/SMTI)
4. Accommodation of MEs/trainers at SMTI – Rs. 16.2 lakh for accommodation for trainers @Rs. 5.4 lakh for 6 trainers/SMTI for 18 months (@Rs.5000/trainer/month)
5. Food for trainers – Rs. 24.74 lakh for food for 6 trainers (@Rs. 8.25 lakh for food for trainers/SMTI for 3 SMTIs @Rs. 250/day/trainer for 18 months)
6. Travel cost for MEs/state team for onsite mentoring and supportive supervision visit to SMTIs: 2 visits/SMTI = Rs. 0.60 lakh (@Rs. 10,000/visit*3 SMTIs*2 visits each = 0.60 lakh) 
7. Printing support for SMTI @Rs.2000/participant = Rs. 1.80 lakh (@Rs. 2000/participant*30 participants*3 SMTIs)
8. Registration and examination fees for NPM students for 30 MEs for 3 SMTIs = @Rs.5000/candidate for 90 candidates = Rs. 4.5lakhs (@ Rs. 1.5 lakh/SMTI)
SMTI total = Rs. 619.34 lakh
Others:
1. One-time strengthening and establishment of three MLCUs in the State at MC/DH/SDH level (@MC Faridkot, @DH Ludhiana and @DH Bathinda) for repair and renovation, infrastructure maintenance (Rs. 7 lakhs/MLCU) = Rs. 7 lakh*3 = Rs. 21 lakhs
2. Furniture, equipment and articles for two MLCUs (@MC Faridkot, @DH Ludhiana and @DH Bathinda) @Rs. 7 lakh/MLCU, for 3 MLCUs = Rs. 21 lakh (@Rs. 7 lakh/MLCU)
3. On-site residential midwifery educator training (ME) for 6 MOs/gynaecologists at Fernandez Hospital/any other GoI-approved facility (@Rs.2,31,250/participant*6) = Rs. 13.875 lakh   
4. Recurring expenditure of 6 existing MLCUs = Rs. 15 lakh (@Rs. 2.5 lakh/MLCU for 6 MLCUs)
5. IEC/BCC material and Audiovisual aid content = Rs. 2 lakh
Total = 72.875 lakh
FY 2025- 26 = 191.575 lakh + Rs. 619.34 lakh + Rs. 72.875= Rs. 883.79 lakh
</t>
  </si>
  <si>
    <t>Maternal Death Review</t>
  </si>
  <si>
    <t xml:space="preserve">
Rs 69.14 lakhs FY 2024-25 
Capacity building incl. training
1. MPCDSR Re-orientation workshop 
Rs 2.00 Lakh for conducting MPCDSR Reorientation workshop for District Officials at State (Rs 2, 00,000 *1= Rs 2, 00,000) 
1. Capacity building incl. training ToT MDSR for Gynaecologists &amp; DFPO’s at SIHFW
 Rs 4.17680 Lakhs for 2 days MDSR training @Rs 208840 per batch for 2 batches ( Rs  208840 * 2 = Rs 4,17,680 )
2. MDSR Training to train District level trainers 
 Rs 20.49875 Lakhs for 2 days District Level MDSR training @Rs 89125 per batch for 23  batches ( Rs 89125* 23 = Rs 20,49,875)
Total Cost= Rs 2.00 lakh + Rs 4.17680 lakhs + Rs 20.49875 Lakhs = Rs 26.67555 Lakhs 
Others including operating costs (OOC) 
1. Rs 4.5 lakhs for Maternal deaths review (Both in institutions and Community) @ Rs 900/- per case( Rs 200 ASHA incentives/districts /Rs 450 honorarium for verbal autopsy, Rs 150 travel expense for verbal autopsy, Rs 100 for relative = Rs 900) for 500 Maternal Deaths ( Rs 900* 500 MDs=Rs 4,50,000)
2. Rs 5.0 Lakhs for first responder who reported Community Maternal Deaths @ Rs.1000/- per case for 500 MDs( Rs1000*500 MDs= Rs 5,00,000)
Total cost = Rs 4.5 Lakhs+ Rs 5.0 Lakhs = Rs 9.50 lakhs 
Planning &amp; M&amp;E
1. Rs 3.00 Lakhs for Quarterly Review of Maternal deaths reported at State Level @ Rs 50,000/- per Quarter (Rs 75,000*4 =Rs 3,00,000) 
Total = Rs 3.00 Lakhs
Surveillance, Research, Review, Evaluation (SRRE)
1. Rs 29.96994 Lakhs for 2 years study titled Revolutionizing Maternal Healthcare with Mobile Intervention in Punjab in Districts Moga (Urban), Amritsar (Urban) and Ferozepur (Mamdot).
Proposed Budget = Rs 26.67555 Lakhs + Rs 9.50 Lakhs + Rs 3.00 Lakhs + Rs 29.96994 Lakhs = Rs 69.14549 Lakhs 
Rs 39.175for FY 2025-26
Capacity building incl. training
1. MPCDSR Re-orientation workshop 
Rs 2.00 Lakh for conducting MPCDSR Reorientation workshop for District Officials at State (Rs 2, 00,000 *1= Rs 2, 00,000) 
1. Capacity building incl. training ToT MDSR for Gynaecologists &amp; DFPO’s at SIHFW
 Rs 4.17680 Lakhs for 2 days MDSR training @Rs 208840 per batch for 2 batches ( Rs  208840 * 2 = Rs 4,17,680 )
2. MDSR Training to train District level trainers 
 Rs 20.49875 Lakhs for 2 days District Level MDSR training @Rs 89125 per batch for 23  batches ( Rs 89125* 23 = Rs 20,49,875)
Total Cost= Rs 2.00 lakh + Rs 4.17680 lakhs + Rs 20.49875 Lakhs = Rs 26.67555 Lakhs 
Others including operating costs (OOC) 
1. Rs 4.5 lakhs for Maternal deaths review (Both in institutions and Community) @ Rs 900/- per case( Rs 200 ASHA incentives/districts /Rs 450 honorarium for verbal autopsy, Rs 150 travel expense for verbal autopsy, Rs 100 for relative = Rs 900) for 500 Maternal Deaths ( Rs 900* 500 MDs=Rs 4,50,000)
2. Rs 5.0 Lakhs for first responder who reported Community Maternal Deaths @ Rs.1000/- per case for 500 MDs( Rs1000*500 MDs= Rs 5,00,000)
Total cost = Rs 4.5 Lakhs+ Rs 5.0 Lakhs = Rs 9.50 lakhs 
Planning &amp; M&amp;E
1. Rs 3.00 Lakhs for Quarterly Review of Maternal deaths reported at State Level @ Rs 50,000/- per Quarter (Rs 75,000*4 =Rs 3,00,000) 
Total = Rs 3.00 Lakhs
Proposed Budget = Rs 26.67555 Lakhs + Rs 9.50 Lakhs + Rs 3.00 Lakhs Lakhs = Rs 39.175 Lakhs 
</t>
  </si>
  <si>
    <t>Comprehensive Abortion Care</t>
  </si>
  <si>
    <t>MCH wings</t>
  </si>
  <si>
    <t xml:space="preserve">Rs 3500 for FY 2024-25 
Infrastructure 
1. Rs 1250.00 Lakhs for construction of 50 Bedded MCH wing at DH Fazilka @Rs 25,00,000 per bed ( 50*  Rs 25,00,000 = 12,50,00,000)
2. Rs 1250.00 Lakhs for construction of 50  Bedded MCH wing at DH Ferozepur @Rs 25,00,000 per bed ( 50*  Rs 25,00,000 = 12,50,00,000)
Total cost = Rs 1250.00 Lakhs + Rs 1250.00 Lakhs = 2500.00 Lakhs
Equipment (Including Furniture, Excluding Computers)  
1. Rs 550.00 lakhs  for equipment and furniture for 3 New MCH wings (sanctioned during RoP 2021-22 ) @Rs 5.00 lakh per bed for 110 beds (30 bedded DH Mukatsar 30*5,00,000 = 1,50,00,000, 30 bedded SDH Talwandi Saboo 30*5,00,000 = 1,50,00,000 &amp; 50 bedded DH Gurdaspur 50*5,00,000 = 2,50,00,000) (= 1,50,00,000+1,50,00,000+2,50,00,000 = 5,50,00,000)
2. Rs 450.00 lakhs for equipment and furniture of 3 MCH wings (extension sanctioned during RoP 2022-23) @Rs 5.00 lakh per bed for 90 beds (30 bedded  DH Barnala 30*5,00,000 = 1,50,00,000, 30 bedded DH Hoshiarpur 30*5,00,000 = 1,50,00,000, &amp; 30 bedded DH Bathinda 30*5,00,000 = 1,50,00,000) (= 1,50,00,000+1,50,00,000+1,50,00,000= 4,50,00,000)
Total cost = Rs 550.00 lakhs + Rs 450.00 lakhs = Rs 1000.00 lakhs
Proposed Budget = Rs 2500.00 Lakhs + Rs 1000.00 Lakhs = Rs 3500.00 Lakhs
Rs 2400.00 lakhs Proposed Budget  for  FY 2025-26
Infrastructure 
Rs1250.00 Lakhs for construction of 50 Bedded MCH wing at DH Sunam @Rs 25,00,000 per bed ( 50*  Rs 25,00,000 = 12,50,00,000)
Total cost= Rs 1250.00 Lakhs
Equipment (Including Furniture, Excluding Computers)  
1. Rs 650.00 lakhs  for equipment and furniture for 2 New MCH wings (sanctioned during RoP 2022-24) @Rs 5.00 lakh per bed for 130 beds (100 bedded  DH Ludhiana 100*5,00,000 = 5,00,00,000 &amp; 30 bedded  DH Faridkot 30*5,00,000= 1,50,00,000) = (5,00,00,000 +1,50,00,000 = 6,50,00,000)
2. Rs 500.00 lakhs for equipment and furniture of 2 MCH wings 50 bedded at DH Fazilka &amp; 50  bedded at DH Ferozpur @ Rs 5.00 lakh per bed for 100 beds = 100*5,00,000 = 5,00,00,000
Total cost = Rs 650.00 + Rs 500.00 = Rs 1150.00 lakhs
Proposed Budget = Rs 1250.00 Lakhs + Rs 1150.00 lakhs= Rs 2400.00 lakhs 
</t>
  </si>
  <si>
    <t>FRUs</t>
  </si>
  <si>
    <t>HDU/ICU - Maternal Health</t>
  </si>
  <si>
    <t>Labour Rooms (LDR + NBCCs)</t>
  </si>
  <si>
    <t>LaQshya</t>
  </si>
  <si>
    <t xml:space="preserve">
Rs 191.38 for FY 2024-25 
DBT
Incentive for Health facilities post National certification of LR and MOT for LaQshya 
1. Rs 6.00 Lakhs incentive proposed for LaQshya certification of 1 Medical College (1* 6, 00,000= 6, 00,000).
2. Rs 15.00 Lakhs incentive proposed for LaQshya certification of 5 DH @Rs 3 Lakhs per facility (Rs 3, 00,000*5 = 15, 00,000). 
3. Rs 18.00 Lakhs incentive proposed for LaQshya certification of 9 SDH/CHC @Rs 2 Lakhs per facility (Rs 2, 00,000*9 = 18, 00,000)
Total Cost = Rs 6.00 Lakhs + Rs 15.00 Lakhs + Rs 18.00 Lakhs= Rs 39.00 Lakhs
Infrastructure - Civil works (I&amp;C)
1. Rs 30.00 lakhs for to traverse the infrastructural  gaps identified during base line assessments at each hospital @ unit cost of Rs 2,00,000 /- per facility   (Rs 2,00,000*15 = Rs 30,000,00)
Total Cost = Rs 30.00 Lakhs 
Equipment (Including Furniture, Excluding Computers)
1. Rs 15.00 lakhs for to traverse the equipments gaps identified during base line assessments at each hospital @ unit cost of Rs 1,00,000 /- per facility  (Rs 1,00,000*15 = Rs 15,00,000/-)
Total Cost = Rs 15.00 Lakhs
Capacity building 
1. LaQshya State ToT for Gynecologists  and  LR &amp; M-OT Staff nurses at SIHFW 
Rs 2.714 Lakhs for 2 days LaQshya training @Rs 1,35,700 per batch for 2 batches ( Rs 1,35,700 * 2 = Rs 2,71,400)
2. LaQshya training for MO’s and Staff nurses at Districts
Rs 16.66350 Lakhs for 2 days State level LaQshya training @Rs 72,450 per batch for 23 batches ( Rs 72,450 * 23 = Rs 16,66,350)
Total Cost = Rs 2.714 Lakhs + Rs 16.66350 lakhs = Rs 19.37750 lakhs
Others including operating costs (OOC)
1. State Assessment &amp; certification of Labour room and Maternity OT
Rs 3.00 Lakhs for State Assessment &amp; certification of Labour room and Maternity OT of 15 Health facilities@ Rs 20,000/facility (It will include honorarium, Stationary Boarding, lodging Stationary) (Rs 20,000* 15 = Rs 3,00,000). 
2. National Assessment and certification of Labour room and Maternity OT
Rs 22.50 Lakhs for National Assessment and certification of Labour room and Maternity OT of 15 Health Facilities@ Rs 1,50,000/facility (It will include honorarium, Boarding and lodging, Stationary) (Rs1,50,000*15 = Rs 22,50,000)
Total cost = Rs 3.00 Lakhs + Rs 22.50 Lakhs = Rs 25.50 Lakhs.
IEC &amp; Printing
1. Rs 60.00 Lakhs for printing of case sheets @Rs 30 per sheet for 2 Lakhs Case sheets.(30 * 2,00,000= 60,00,000)
2. Rs 2.50 Lakhs for printing of Labour Room registers @Rs 500 per register for 500 register (500*500 = 2,50,000).
Total cost = Rs 60 lakhs +Rs 2.50 Lakhs= Rs 62.5 Lakhs 
Proposed Budget = Rs 39.00Lakhs + Rs 30.00 Lakhs + Rs 15.00 Lakhs + Rs 19.37750 Lakhs+ Rs 25.5 Lakhs + Rs 62.5 Lakhs = 191.37750 Lakhs
Rs 191.38lakhs  for FY  2025-26
DBT
Incentive for Health facilities post National certification of LR and MOT for LaQshya 
1. Rs 6.00 Lakhs incentive proposed for LaQshya certification of 1 Medical College (1* 6, 00,000= 6, 00,000).
2. Rs 15.00 Lakhs incentive proposed for LaQshya certification of 5 DH @Rs 3 Lakhs per facility (Rs 3, 00,000*5 = 15, 00,000). 
3. Rs 18.00 Lakhs incentive proposed for LaQshya certification of 9 SDH/CHC @Rs 2 Lakhs per facility (Rs 2, 00,000*9 = 18, 00,000)
Total Cost = Rs 6.00 Lakhs + Rs 15.00 Lakhs + Rs 18.00 Lakhs= Rs 39.00 Lakhs
Infrastructure - Civil works (I&amp;C)
1. Rs 30.00 lakhs for to traverse the infrastructural  gaps identified during base line assessments at each hospital @ unit cost of Rs 2,00,000 /- per facility   (Rs 2,00,000*15 = Rs 30,000,00)
Total Cost = Rs 30.00 Lakhs 
Equipment (Including Furniture, Excluding Computers)
1. Rs 15.00 lakhs for to traverse the equipments gaps identified during base line assessments at each hospital @ unit cost of Rs 1,00,000 /- per facility  (Rs 1,00,000*15 = Rs 15,00,000/-)
Total Cost = Rs 15.00 Lakhs
Capacity building 
1. LaQshya State ToT for Gynecologists  and  LR &amp; M-OT Staff nurses at SIHFW 
Rs 2.714 Lakhs for 2 days LaQshya training @Rs 1,35,700 per batch for 2 batches ( Rs 1,35,700 * 2 = Rs 2,71,400)
2. LaQshya training for MO’s and Staff nurses at Districts
Rs 16.66350 Lakhs for 2 days State level LaQshya training @Rs 72,450 per batch for 23 batches ( Rs 72,450 * 23 = Rs 16,66,350)
Total Cost = Rs 2.714 Lakhs + Rs 16.66350 lakhs = Rs 19.37750 lakhs
Others including operating costs (OOC)
1. State Assessment &amp; certification of Labour room and Maternity OT
Rs 3.00 Lakhs for State Assessment &amp; certification of Labour room and Maternity OT of 15 Health facilities@ Rs 20,000/facility (It will include honorarium, Stationary Boarding, lodging Stationary) (Rs 20,000* 15 = Rs 3,00,000). 
2. National Assessment and certification of Labour room and Maternity OT
Rs 22.50 Lakhs for National Assessment and certification of Labour room and Maternity OT of 15 Health Facilities@ Rs 1,50,000/facility (It will include honorarium, Boarding and lodging, Stationary) (Rs1,50,000*15 = Rs 22,50,000)
Total cost = Rs 3.00 Lakhs + Rs 22.50 Lakhs = Rs 25.50 Lakhs.
IEC &amp; Printing
1. Rs 60.00 Lakhs for printing of case sheets @Rs 30 per sheet for 2 Lakhs Case sheets.(30 * 2,00,000= 60,00,000)
2. Rs 2.50 Lakhs for printing of Labour Room registers @Rs 500 per register for 500 register (500*500 = 2,50,000).
Total cost = Rs 60 lakhs +Rs 2.50 Lakhs= Rs 62.5 Lakhs 
Proposed Budget = Rs 39.00Lakhs + Rs 30.00 Lakhs + Rs 15.00 Lakhs + Rs 19.37750 Lakhs+ Rs 25.5 Lakhs + Rs 62.5 Lakhs = 191.37750 Lakhs
</t>
  </si>
  <si>
    <t>Implementation of RCH Portal/ANMOL/MCTS</t>
  </si>
  <si>
    <t>Rs.72.66 lakhs for printing of RCH registers</t>
  </si>
  <si>
    <t>Other MH Components</t>
  </si>
  <si>
    <t>State specific Initiatives and Innovations</t>
  </si>
  <si>
    <t>RCH.2</t>
  </si>
  <si>
    <t>PC &amp; PNDT Act</t>
  </si>
  <si>
    <t>Gender Based Violence &amp; Medico Legal Care For Survivors Victims of Sexual Violence</t>
  </si>
  <si>
    <t>RCH.3</t>
  </si>
  <si>
    <t>Child Health</t>
  </si>
  <si>
    <t>Rashtriya Bal Swasthya Karyakram (RBSK)</t>
  </si>
  <si>
    <t>RBSK at Facility Level including District Early Intervention Centers (DEIC)</t>
  </si>
  <si>
    <t>Community Based  Care - HBNC &amp; HBYC</t>
  </si>
  <si>
    <t xml:space="preserve">Rs 2211.302 Lakhs for FY 2024-25 &amp; 2025-26
ASHA incentives
• Rs. 1102.70 Lakhs  ASHA incentive for HBNC (Home Visit for the care of the New Born and Post-Partum Mother) for  4, 41,080 estimated  Total live births @ Rs 250 per case (441080 * Rs. 250= Rs. 1102.70)
• Rs. 1102.70 Lakhs ASHA incentive for HBYC (Quarterly home visits and ensuring exclusive and continued breast feeding, adequate complementary feeding, age appropriate immunization and early child hood development) for  4, 41,080 estimated  Total live births @ Rs 250 per case(Rs. 50/- per visit for quarterly visits at 3rd , 6th , 9th, 12th and 15th months) (441080 * Rs. 250= Rs. 1102.70)
Total Cost = Rs. 1102.70 Lakhs + Rs. 1102.70 Lakhs= Rs 2205.4 lakhs.
IEC &amp; Printing 
• Rs 5.902 Lakhs for Printing of IEC material for 2951 Health &amp; Wellness Centres and PHC Health facilities @Rs 200 per facility for printing of ASHA formats for HBNC &amp; HBYC (Rs 200 * 2951 = Rs 5.902 Lakhs).
Total Cost = Rs 5.902 Lakhs 
Total Budget Proposed = Rs. Rs 2205.4 lakhs + Rs 5.902 = Rs 2211.302 Lakhs 
Rs 2211.302 Lakhs for FY 2025-26
ASHA incentives
• Rs. 1102.70 Lakhs  ASHA incentive for HBNC (Home Visit for the care of the New Born and Post-Partum Mother) for  4, 41,080 estimated  Total live births @ Rs 250 per case (441080 * Rs. 250= Rs. 1102.70)
• Rs. 1102.70 Lakhs ASHA incentive for HBYC (Quarterly home visits and ensuring exclusive and continued breast feeding, adequate complementary feeding, age appropriate immunization and early child hood development) for  4, 41,080 estimated  Total live births @ Rs 250 per case(Rs. 50/- per visit for quarterly visits at 3rd , 6th , 9th, 12th and 15th months) (441080 * Rs. 250= Rs. 1102.70)
Total Cost = Rs. 1102.70 Lakhs + Rs. 1102.70 Lakhs= Rs 2205.4 lakhs.
IEC &amp; Printing 
• Rs 5.902 Lakhs for Printing of IEC material for 2951 Health &amp; Wellness Centres and PHC Health facilities @Rs 200 per facility for printing of ASHA formats for HBNC &amp; HBYC (Rs 200 * 2951 = Rs 5.902 Lakhs).
Total Cost = Rs 5.902 Lakhs 
Total Budget Proposed = Rs. Rs 2205.4 lakhs + Rs 5.902 = Rs 2211.302 Lakhs 
</t>
  </si>
  <si>
    <t>Facility Based New born Care</t>
  </si>
  <si>
    <t xml:space="preserve">
S.No 24
Facility Based Newborn Care
Rs 444.3609 Lakhs for FY 2024-25  2025-26
DBT
Incentive for Health facilities post National certification for MusQan 
1. Rs 12.00 Lakhs incentive proposed for MusQan certification of 2 Medical College (1* 6, 00,000= 12, 00,000).
2. Rs 39.00 Lakhs incentive proposed for MusQan certification of 13 DH @Rs 3 Lakhs per facility (Rs 3, 00,000*13 = 39, 00,000). 
Total Cost = Rs 12.00 Lakhs + Rs 39.00 Lakhs = Rs 51.00 Lakhs
Equipment (Including Furniture, Excluding Computers)
• Rs 144.0 Lakhs for operational cost for 24 SNCU @ Rs 6 lakhs * 24 = 144.0 Lakhs.
• Rs 87 Lakhs for operational cost of 87 NBSU ‘s @ Rs 1 Lakhs * 87  lakhs = 87 Lakhs
• Rs 12.48 Lakhs for operational cost for 208 NBCC @ Rs 6000 * 208 = 12.48 Lakhs
Total cost  - Rs 144.0 Lakhs + Rs 87 Lakhs + Rs 12.48 = Rs 243.48 Lakhs
Capacity building incl. training 
• Facility Based Newborn Care Training
• Rs 6.0858 Lakhs for 4 days Facility Based Newborn Care Training for 6 batches of Medical Officers  and staff nurses @Rs 101430 per batch (Rs 101430 * 6 batches = Rs 6.0858 Lakhs).
• Rs 14.652 Lakhs for 14 days Facility Based Newborn Care Training for 6 batches of Medical Officers and Staff Nurses @Rs 244200 per batch (Rs 244200 * 6 batches  = Rs 14.652 Lakhs). 14 Days FBNC to be done at either of Govt Medical Colleges of the State or at PGIMER.
• Rs 5.56 Lakhs for State ToT for Family Participatory care for 2 batches of Medical Officer @Rs 2,78,000 per batch ( Rs 2,78,000 * 2 batches = Rs 5.56 Lakhs)
Newborn Stabilization Training
• Rs 5.9156 Lakhs for 3 days State Level ToT Newborn Stabilization for 2 batches of Medical Officer and Staff Nurses @Rs 295780 per batch (Rs 295780 * 2 batches = Rs 5.9156 Lakhs )
• NSSK Training
• Rs 10.1775 Lakhs for 3 days District Level NSSK Training for 10 batches of Staff Nurses @Rs 101775 per batch ( Rs 101775 * 10 batches = Rs 10.1775 Lakhs)
• MusQan State TOT for Nodal Officers and Pediatrician at SIHFW
Rs 4.00 Lakhs for 1 days MusQan training @Rs  2,00,000  per batch for 2 batches ( Rs 2,00,000    * 2 = Rs 4.00  Lakhs).
• MusQan training for MO’s and Staff nurses at  Districts @Rs 10.35 Lakhs for 1 days District level MusQan training @ Rs  45000 per  batch for 23 batches  ( Rs 45000 * 23 = Rs  10.35 Lakhs).
Total Cost = Rs 6.0858 Lakhs + Rs 14.652 Lakhs + Rs 5.56 Lakhs + Rs 5.9156 Lakhs + Rs 10.1775 Lakhs + Rs 4.00 Lakhs + Rs 10.35 Lakhs =Rs 56. 74090 Lakhs
Others including operating costs(OOC)
MusQan Traversing the gaps
• Rs 18.75 lakhs for to traverse the gaps identified during base line assessments at each hospital like IEC Material, Curtain Partitions, Window Curtains &amp; Door Curtains, Drug Crash cart, Minor repairs etc for 15 health facility@ unit cost of Rs 1,25,000/- per facility (125000*15= 18.75 lakhs)
MasQan State Certification &amp; State Surveillance
• Rs 3.00 Lakhs for MasQan State Certification &amp; State Surveillance of 15 Health facilities @ Rs 20,000/facility (It will include honorarium, Stationary Boarding, lodging Stationary) (Rs 20,000* 15 = Rs 3.00 lakh). 
National Assessment and certification 
• Rs 22.50 Lakhs for MusQan National External Assessments of 15 Health Facilities@ Rs 1,50,000/facility (It will include honorarium, Boarding and lodging, Stationary) (Rs1,50,000*15 = Rs 22.50.00 lakh ) 
• Rs 2.00 Lakh for Newborn week celebration at State.
• Rs 17.25 Lakhs for the celebration of newborn week across the Districts  @ Rs 75,000 * 23 = 17.25 Lakhs
Total cost = Rs 18.75 Lakhs + Rs 3.00 Lakhs + Rs 22.50 Lakhs + Rs 2.00 Lakh + Rs 17.25 Lakhs = Rs 63.50 Lakhs
IEC &amp; Printing 
• Rs 5.76 Lakhs for printing of SNCU case sheets @Rs 2000 per month/SNCU for 12 months (Rs 2000*12 = Rs 24,000 * 24 SNCU = Rs 5.76 Lakhs)
• Rs 20.88 Lakhs for printing of NBSU stationary, Case sheets, Registers and other formats @Rs 2000 per month/NBSU for 12 months( Rs 2000*12 = Rs 24,000* 87 NBSU’s  = Rs 20.88 Lakhs
• Rs 1.5 Lakhs for printing and translation of Family Participatory Care Modules.
Total Cost =Rs 5.76 Lakhs + Rs 20.88 lakhs + Rs 1.5 Lakhs = Rs 28.14 Lakhs
Planning and M&amp; E
• Rs 2.00 Lakhs for State Level Review for the facility Based Newborn Care services for all the 23 Districts and 4 Medical Colleges.
Total Cost = Rs 2.00 Lakhs
Total Budget Proposed = Rs 51.00 Lakhs +Rs 243.48 + Rs 56. 74090 +  Rs 63.50 lakhs + Rs 28.14 Lakhs+ Rs 2.00 Lakhs= Rs 444.3609 Lakhs
Rs 444.3609 Lakhs for FY 2025-26
DBT
Incentive for Health facilities post National certification for MusQan 
1. Rs 12.00 Lakhs incentive proposed for MusQan certification of 2 Medical College (1* 6, 00,000= 12, 00,000).
2. Rs 39.00 Lakhs incentive proposed for MusQan certification of 13 DH @Rs 3 Lakhs per facility (Rs 3, 00,000*13 = 39, 00,000). 
Total Cost = Rs 12.00 Lakhs + Rs 39.00 Lakhs = Rs 51.00 Lakhs
Equipment (Including Furniture, Excluding Computers)
• Rs 144.0 Lakhs for operational cost for 24 SNCU @ Rs 6 lakhs * 24 = 144.0 Lakhs.
• Rs 87 Lakhs for operational cost of 87 NBSU ‘s @ Rs 1 Lakhs * 87  lakhs = 87 Lakhs
• Rs 12.48 Lakhs for operational cost for 208 NBCC @ Rs 6000 * 208 = 12.48 Lakhs
Total cost  - Rs 144.0 Lakhs + Rs 87 Lakhs + Rs 12.48 = Rs 243.48 Lakhs
Capacity building incl. training 
• Facility Based Newborn Care Training
• Rs 6.0858 Lakhs for 4 days Facility Based Newborn Care Training for 6 batches of Medical Officers  and staff nurses @Rs 101430 per batch (Rs 101430 * 6 batches = Rs 6.0858 Lakhs).
• Rs 14.652 Lakhs for 14 days Facility Based Newborn Care Training for 6 batches of Medical Officers and Staff Nurses @Rs 244200 per batch (Rs 244200 * 6 batches  = Rs 14.652 Lakhs). 14 Days FBNC to be done at either of Govt Medical Colleges of the State or at PGIMER.
• Rs 5.56 Lakhs for State ToT for Family Participatory care for 2 batches of Medical Officer @Rs 2,78,000 per batch ( Rs 2,78,000 * 2 batches = Rs 5.56 Lakhs)
Newborn Stabilization Training
• Rs 5.9156 Lakhs for 3 days State Level ToT Newborn Stabilization for 2 batches of Medical Officer and Staff Nurses @Rs 295780 per batch (Rs 295780 * 2 batches = Rs 5.9156 Lakhs )
• NSSK Training
• Rs 10.1775 Lakhs for 3 days District Level NSSK Training for 10 batches of Staff Nurses @Rs 101775 per batch ( Rs 101775 * 10 batches = Rs 10.1775 Lakhs)
• MusQan State TOT for Nodal Officers and Pediatrician at SIHFW
Rs 4.00 Lakhs for 1 days MusQan training @Rs  2,00,000  per batch for 2 batches ( Rs 2,00,000    * 2 = Rs 4.00  Lakhs).
• MusQan training for MO’s and Staff nurses at  Districts @Rs 10.35 Lakhs for 1 days District level MusQan training @ Rs  45000 per  batch for 23 batches  ( Rs 45000 * 23 = Rs  10.35 Lakhs).
Total Cost = Rs 6.0858 Lakhs + Rs 14.652 Lakhs + Rs 5.56 Lakhs + Rs 5.9156 Lakhs + Rs 10.1775 Lakhs + Rs 4.00 Lakhs + Rs 10.35 Lakhs =Rs 56. 74090 Lakhs
Others including operating costs(OOC)
MusQan Traversing the gaps
• Rs 18.75 lakhs for to traverse the gaps identified during base line assessments at each hospital like IEC Material, Curtain Partitions, Window Curtains &amp; Door Curtains, Drug Crash cart, Minor repairs etc for 15 health facility@ unit cost of Rs 1,25,000/- per facility (125000*15= 18.75 lakhs)
MasQan State Certification &amp; State Surveillance
• Rs 3.00 Lakhs for MasQan State Certification &amp; State Surveillance of 15 Health facilities @ Rs 20,000/facility (It will include honorarium, Stationary Boarding, lodging Stationary) (Rs 20,000* 15 = Rs 3.00 lakh). 
National Assessment and certification 
• Rs 22.50 Lakhs for MusQan National External Assessments of 15 Health Facilities@ Rs 1,50,000/facility (It will include honorarium, Boarding and lodging, Stationary) (Rs1,50,000*15 = Rs 22.50.00 lakh ) 
• Rs 2.00 Lakh for Newborn week celebration at State.
• Rs 17.25 Lakhs for the celebration of newborn week across the Districts  @ Rs 75,000 * 23 = 17.25 Lakhs
Total cost = Rs 18.75 Lakhs + Rs 3.00 Lakhs + Rs 22.50 Lakhs + Rs 2.00 Lakh + Rs 17.25 Lakhs = Rs 63.50 Lakhs
IEC &amp; Printing 
• Rs 5.76 Lakhs for printing of SNCU case sheets @Rs 2000 per month/SNCU for 12 months (Rs 2000*12 = Rs 24,000 * 24 SNCU = Rs 5.76 Lakhs)
• Rs 20.88 Lakhs for printing of NBSU stationary, Case sheets, Registers and other formats @Rs 2000 per month/NBSU for 12 months( Rs 2000*12 = Rs 24,000* 87 NBSU’s  = Rs 20.88 Lakhs
• Rs 1.5 Lakhs for printing and translation of Family Participatory Care Modules.
Total Cost =Rs 5.76 Lakhs + Rs 20.88 lakhs + Rs 1.5 Lakhs = Rs 28.14 Lakhs
Planning and M&amp; E
• Rs 2.00 Lakhs for State Level Review for the facility Based Newborn Care services for all the 23 Districts and 4 Medical Colleges.
Total Cost = Rs 2.00 Lakhs
Total Budget Proposed = Rs 51.00 Lakhs +Rs 243.48 + Rs 56. 74090 +  Rs 63.50 lakhs + Rs 28.14 Lakhs+ Rs 2.00 Lakhs= Rs 444.3609 Lakhs
</t>
  </si>
  <si>
    <t>Child Death Review</t>
  </si>
  <si>
    <t xml:space="preserve">Rs 88.059 Lakhs for FY 2024-25 
Capacity Building Incl. Training
CDR Training
• Rs 7.339 Lakhs for 2 days State Level CDR/MPCDSR Training for 2 batches of Medical Officers @Rs 366850 per batch (Rs 366950 * 2 batches = Rs 7.339 Lakhs)
• Rs 35.972 Lakhs for 2 days District Level CDR/MPCDSR Training for 23 batches of Medical Officers (BMO and FMO)  @Rs 156400 per batch (Rs 156400 * 23 batches = Rs 35.972 Lakhs).
• Rs 10.948 Lakhs for 2 days Block Level CDR Training for 7 batches of ASHA’s and ANM’s @Rs 156400 per batch (Rs 156400 * 7 batches = Rs 10.948 Lakhs)
Total Cost = Rs 7.339 Lakhs + Rs 35.972 Lakhs + Rs 10.948 Lakhs = Rs 54.259 Lakhs
Planning &amp; M&amp;E
Child Death Review at State 
• Rs 4.00 lakhs for Quarterly Review of Child deaths reported at State Level  @Rs 1,00,000/-  per  Quarter (Rs 1,00,000 *4  =Rs 4.00 lakh) 
• Rs 1.6 Lakhs for 2 laptops @Rs 80,000 per unit for M&amp;E (Rs 80,000 * 2 = Rs 1.6 Lakhs) 
Total cost =  Rs 4.00 Lakh + 1.6 Lakhs = Rs 5.6 Lakhs 
Surveillance Research, Review, Evaluation (SRRE)
• Rs. 6.00 Lakhs for Reporting of child death (from birth till attainment of 5 years of age) within 24 hrs of occurrence of death either through phone or SMS to SM0/ANM( primary informant of child death)  @Rs 100 per  child death an estimated of 6000 under 5 children deaths (Rs 100 per case *6000= 6.00 Lakhs).
• Rs. 6.00 Lakhs for ANM honorarium for an estimate of 6000 under 5 child deaths @Rs. 100 per case (Rs 100 per case *6000= 6.00 Lakhs).
• Rs 15.00 Lakhs Honorarium for verbal autopsy investigation for 3000 cases @Rs 500 per case (3000* Rs 500 unit cost = Rs 15.00 Lakhs.
• Rs 1.2 Lakhs proposed for Child Death Reporting @Rs 200 per unit for 600 deaths for transport of parents to attend DC/DM level meeting and District Review.
Total Cost = Rs 6.00 Lakhs + Rs 6.00 Lakhs + Rs 15.00 Lakhs + Rs 1.2 Lakhs =  Rs 28.2 Lakhs
Total Budget Proposed =Rs 54.259 Lakhs + Rs 5.6 Lakhs +  Rs 28.2 Lakhs =  Rs 88.059 Lakhs
Rs 86.459 Lakhs for FY 2025-26 
Capacity Building Incl. Training
CDR Training
• Rs 7.339 Lakhs for 2 days State Level CDR/MPCDSR Training for 2 batches of Medical Officers @Rs 366850 per batch (Rs 366950 * 2 batches = Rs 7.339 Lakhs)
• Rs 35.972 Lakhs for 2 days District Level CDR/MPCDSR Training for 23 batches of Medical Officers (BMO and FMO)  @Rs 156400 per batch (Rs 156400 * 23 batches = Rs 35.972 Lakhs).
• Rs 10.948 Lakhs for 2 days Block Level CDR Training for 7 batches of ASHA’s and ANM’s @Rs 156400 per batch (Rs 156400 * 7 batches = Rs 10.948 Lakhs)
Total Cost = Rs 7.339 Lakhs + Rs 35.972 Lakhs + Rs 10.948 Lakhs = Rs 54.259 Lakhs
Planning &amp; M&amp;E
Child Death Review at State 
• Rs 4.00 lakhs for Quarterly Review of Child deaths reported at State Level  @Rs 1,00,000/-  per  Quarter (Rs 1,00,000 *4  =Rs 4.00 lakh) 
•Total cost =  Rs 4.00 Lakh 
Surveillance Research, Review, Evaluation (SRRE)
• Rs. 6.00 Lakhs for Reporting of child death (from birth till attainment of 5 years of age) within 24 hrs of occurrence of death either through phone or SMS to SM0/ANM( primary informant of child death)  @Rs 100 per  child death an estimated of 6000 under 5 children deaths (Rs 100 per case *6000= 6.00 Lakhs).
• Rs. 6.00 Lakhs for ANM honorarium for an estimate of 6000 under 5 child deaths @Rs. 100 per case (Rs 100 per case *6000= 6.00 Lakhs).
• Rs 15.00 Lakhs Honorarium for verbal autopsy investigation for 3000 cases @Rs 500 per case (3000* Rs 500 unit cost = Rs 15.00 Lakhs.
• Rs 1.2 Lakhs proposed for Child Death Reporting @Rs 200 per unit for 600 deaths for transport of parents to attend DC/DM level meeting and District Review.
Total Cost = Rs 6.00 Lakhs + Rs 6.00 Lakhs + Rs 15.00 Lakhs + Rs 1.2 Lakhs =  Rs 28.2 Lakhs
Total Budget Proposed =Rs 54.259 Lakhs + Rs 4.00 Lakhs +  Rs 28.2 Lakhs =  Rs 86.459 Lakhs
</t>
  </si>
  <si>
    <t>SAANS</t>
  </si>
  <si>
    <t xml:space="preserve">Paediatric Care </t>
  </si>
  <si>
    <t>Other Child Health Components</t>
  </si>
  <si>
    <t xml:space="preserve">Rs 26.10 Lakhs Proposed Budget for FY 2024-25 
Surveillance Research, Review, Evaluation 
• Rs 26.10 Lakhs for study project on System’s assessment for Strengthening District level reporting of Numbers and Causes of Stillbirths in Punjab, India for duration of 8 months including salary 1 consultant, 1 Junior Research fellow and 1 Data entry operator at Rs 24, 00,000, Rs 2, 00,000 for TA/DA for 20 visits in Ferozepur and Mohali and Rs 10,000 for stationary ( Rs 24.00 Lakhs + Rs 2.00 Lakhs + Rs 0.10 Lakhs = 26.10 Lakhs).
Total Budget Proposed  = Rs 26.10 Lakhs 
</t>
  </si>
  <si>
    <t>RCH.4</t>
  </si>
  <si>
    <t>Immunization</t>
  </si>
  <si>
    <t>Immunization including Mission Indradhanush</t>
  </si>
  <si>
    <t>Pulse polio Campaign</t>
  </si>
  <si>
    <t>eVIN Operational Cost</t>
  </si>
  <si>
    <t>RCH.5</t>
  </si>
  <si>
    <t>Adolescent Health</t>
  </si>
  <si>
    <t>Adolescent Friendly Health Clinics</t>
  </si>
  <si>
    <t>Weekly Iron Folic Supplement (WIFS)</t>
  </si>
  <si>
    <t>Menstrual Hygiene Scheme (MHS)</t>
  </si>
  <si>
    <t>Peer Educator Programme</t>
  </si>
  <si>
    <t>School Health And Wellness Program under Ayushman Bharat</t>
  </si>
  <si>
    <t>Other Adolescent Health Components</t>
  </si>
  <si>
    <t>RCH.6</t>
  </si>
  <si>
    <t>Family Planning</t>
  </si>
  <si>
    <t>Sterilization - Female</t>
  </si>
  <si>
    <t>Sterilization - Male</t>
  </si>
  <si>
    <t>IUCD Insertion (PPIUCD and PAIUCD)</t>
  </si>
  <si>
    <t>ANTARA</t>
  </si>
  <si>
    <t>MPV(Mission Parivar Vikas)</t>
  </si>
  <si>
    <t>Family Planning Indemnity Scheme</t>
  </si>
  <si>
    <t>FPLMIS</t>
  </si>
  <si>
    <t>World Population Day and Vasectomy fortnight</t>
  </si>
  <si>
    <t>Other Family Planning Components</t>
  </si>
  <si>
    <t>RCH.7</t>
  </si>
  <si>
    <t>Nutrition</t>
  </si>
  <si>
    <t>Anaemia Mukt Bharat</t>
  </si>
  <si>
    <t>National Deworming Day</t>
  </si>
  <si>
    <t>Nutritional Rehabilitation Centers (NRC)</t>
  </si>
  <si>
    <t>Vitamin A Supplementation</t>
  </si>
  <si>
    <t xml:space="preserve">Rs 42.336 Lakhs Proposed Budget for FY 2024-25 
• Rs 42.336 Lakhs for procurement for 86400 bottles of Vitamin A 100ml solution @49 per unit    (Rs 49 * 86400 = Rs 42.336 Lakhs)
Total Budget Proposed   = Rs 42.336 Lakhs
Rs 42.336 Lakhs Proposed Budget for FY  2025-26
• Rs 42.336 Lakhs for procurement for 86400 bottles of Vitamin A 100ml solution @49 per unit    (Rs 49 * 86400 = Rs 42.336 Lakhs)
Total Budget Proposed   = Rs 42.336 Lakhs
</t>
  </si>
  <si>
    <t>Mother's Absolute Affection (MAA)</t>
  </si>
  <si>
    <t xml:space="preserve">Rs 112.83 lakhs Proposed Budget for FY 2024-25 
ASHA incentives
• Rs 82.08  lakhs  ASHA incentive for MAA @ Total ASHAs in the state 20520* Rs. 100 * 4 quarters Rs. 400/- Rs= 82.08 lakhs  
Total Cost = Rs 82.08  lakhs  
(As per Guidelines for ensuring exclusive breastfeeding to baby upto first 6 months of age).
Capacity building incl. Training
• Rs 11.50 Lakhs  For  One day sensitization of ANM/Nurses/Doctors of delivery points and sub-centres at District and Block level meetings @ unit cost of RS 50,000 per  District   (Rs 50000*23 = 11.50 lakhs) .
Total Cost = Rs 11.50 Lakhs  
Planning &amp; M&amp;E
• Rs 2.00 Lakhs for State Level Launch and breastfeeding week celebration 
• Rs 5.75 lakhs for breastfeeding week celebration at state level @ Rs 25000 /District (25000*23=Rs 5.75 lakhs)
Total Cost = Rs 2.00 Lakhs + Rs 5.75 lakhs = Rs 7.75 Lakhs
IEC &amp; Printing
• Rs11.50 lakhs for IEC activity related to MAA Programme @ unit cost of RS 50,000 per District (Rs 50000*23 = 11.50 lakhs).
Total Cost = Rs11.50 lakhs 
Total Budget Proposed  = Rs 82.08 + Rs 11.50 + Rs 7.75+ Rs 11.50= Rs 112.83 lakhs 
 Rs 112.83 lakhs Proposed Budget for FY 2025-26
ASHA incentives
• Rs 82.08  lakhs  ASHA incentive for MAA @ Total ASHAs in the state 20520* Rs. 100 * 4 quarters Rs. 400/- Rs= 82.08 lakhs  
Total Cost = Rs 82.08  lakhs  
(As per Guidelines for ensuring exclusive breastfeeding to baby upto first 6 months of age).
Capacity building incl. Training
• Rs 11.50 Lakhs  For  One day sensitization of ANM/Nurses/Doctors of delivery points and sub-centres at District and Block level meetings @ unit cost of RS 50,000 per  District   (Rs 50000*23 = 11.50 lakhs) .
Total Cost = Rs 11.50 Lakhs  
Planning &amp; M&amp;E
• Rs 2.00 Lakhs for State Level Launch and breastfeeding week celebration 
• Rs 5.75 lakhs for breastfeeding week celebration at state level @ Rs 25000 /District (25000*23=Rs 5.75 lakhs)
Total Cost = Rs 2.00 Lakhs + Rs 5.75 lakhs = Rs 7.75 Lakhs
IEC &amp; Printing
• Rs11.50 lakhs for IEC activity related to MAA Programme @ unit cost of RS 50,000 per District (Rs 50000*23 = 11.50 lakhs).
Total Cost = Rs11.50 lakhs 
Total Budget Proposed  = Rs 82.08 + Rs 11.50 + Rs 7.75+ Rs 11.50= Rs 112.83 lakhs
</t>
  </si>
  <si>
    <t>Lactation Management Centers</t>
  </si>
  <si>
    <t xml:space="preserve">Rs 10.7100 Lakhs for Proposed Budget for FY 2024-25
New Activity
• Rs 10.7100 Lakhs for establishment of Lactation Management Unit at Mata Kaushalya Hospital Patiala @Rs 9.60 Lakhs for Infrastructure setup 
• Rs 1.11 Lakhs for Operational Cost (Rs 9.60 Lakhs + Rs 1.11 Lakhs = Rs 10.7100 Lakhs)
Total Cost = Rs 10.7100 Lakhs 
Rs 11.82 Lakhs for Proposed Budget for FY 2025-26
New Activity
• Rs 10.71 Lakh for establishment of Lactation Management Unit at Jalandhar @Rs 9.60 Lakhs for Infrastructure setup 
• Rs 1.11 Lakhs for operational cost (Rs 9.60 Lakhs + Rs 1.11 Lakh = Rs 10.71 Lakhs)
Total Cost = Rs 10.7100 Lakhs 
Others including operating costs(OOC)
• Rs 1.11Lakh reoccurring cost for Mata Kaushalya Hospital Patiala.
Total Budget Proposed  = Rs 10.71 Lakhs + Rs 1.11 Lakh = Rs 11.82 Lakhs
</t>
  </si>
  <si>
    <t>Intensified Diarrhoea Control Fortnight</t>
  </si>
  <si>
    <t xml:space="preserve">Rs 162.20 lakhs for Proposed Budget for FY 2024-25 
Drugs and supplies
• Target of under 5 Children is 33 Lakhs for IDCF coverage.
• Rs 87.5 Lakhs for the procurement of 35 Lakhs ORS Packet @Rs2.5 per Packet.
• Rs 5.10 Lakhs for procurement of 30 lakhs Zinc tablets @Rs 0.17 per tablet.
Total cost = Rs 92.6 Lakhs  
ASHA incentives
• Rs 33.00 Lakhs for ASHA for the distribution of ORS packet to 33 Lakhs children @Rs 1 per ORS Packet 33*1 = 33.00 Lakhs. 
• Additional Rs 2.00 Lakhs  for ASHA’s giving more than 1 packet for children having diarrhea.
Total cost = Rs 35.00 Lakhs 
Others including operating costs(OOC)
• Rs 1.00 Lakh for IDCF Launch and celebration at State.
• Rs 17.25 Lakhs for the celebration of IDCF across the Districts  @ Rs 75,000 * 23 = 17.25 Lakhs
Total Cost = Rs 1.00 Lakh + Rs 17.25 Lakhs =  Rs 18.25 Lakhs 
IEC &amp; Printing
• Rs 5.00 Lakhs for Audio Visual Activities during IDCF campaign.
• Rs 3.45 Lakhs for printing of IEC material to the Districts for IDCF Campaign @ Rs 15,000 * 23 = 3.45 Lakhs.
Total  Cost = Rs 5.00 Lakhs + 3.45 Lakhs = Rs 8.45 Lakhs
Planning &amp; M&amp;E
• Rs  6.9 Lakhs for Supportive Supervision visit during IDCF celebration @ Rs 30,000 * 23 = Rs 6.9 Lakhs 
• Rs 1.00 Lakh for Supportive Supervision visit during IDCF celebration by the State team @Rs 100000 * 1= Rs 1.00 Lakh
Total  cost = 7.9 Lakhs
Total Budget Proposed - Rs 92.6 lakhs + Rs 35.0 Lakhs+ Rs 18.25 Lakhs+ Rs 8.45 Lakhs + 7.9 Lakhs =  Rs 162.20 lakhs
Rs 162.20 lakhs for Proposed Budget for FY 2025-26
Drugs and supplies
• Target of under 5 Children is 33 Lakhs for IDCF coverage.
• Rs 87.5 Lakhs for the procurement of 35 Lakhs ORS Packet @Rs2.5 per Packet.
• Rs 5.10 Lakhs for procurement of 30 lakhs Zinc tablets @Rs 0.17 per tablet.
Total cost = Rs 92.6 Lakhs  
ASHA incentives
• Rs 33.00 Lakhs for ASHA for the distribution of ORS packet to 33 Lakhs children @Rs 1 per ORS Packet 33*1 = 33.00 Lakhs. 
• Additional Rs 2.00 Lakhs  for ASHA’s giving more than 1 packet for children having diarrhea.
Total cost = Rs 35.00 Lakhs 
Others including operating costs(OOC)
• Rs 1.00 Lakh for IDCF Launch and celebration at State.
• Rs 17.25 Lakhs for the celebration of IDCF across the Districts  @ Rs 75,000 * 23 = 17.25 Lakhs
Total Cost = Rs 1.00 Lakh + Rs 17.25 Lakhs =  Rs 18.25 Lakhs 
IEC &amp; Printing
• Rs 5.00 Lakhs for Audio Visual Activities during IDCF campaign.
• Rs 3.45 Lakhs for printing of IEC material to the Districts for IDCF Campaign @ Rs 15,000 * 23 = 3.45 Lakhs.
Total  Cost = Rs 5.00 Lakhs + 3.45 Lakhs = Rs 8.45 Lakhs
Planning &amp; M&amp;E
• Rs  6.9 Lakhs for Supportive Supervision visit during IDCF celebration @ Rs 30,000 * 23 = Rs 6.9 Lakhs 
• Rs 1.00 Lakh for Supportive Supervision visit during IDCF celebration by the State team @Rs 100000 * 1= Rs 1.00 Lakh
Total  cost = 7.9 Lakhs
Total Budget Proposed - Rs 92.6 lakhs + Rs 35.0 Lakhs+ Rs 18.25 Lakhs+ Rs 8.45 Lakhs + 7.9 Lakhs =  Rs 162.20 lakhs
</t>
  </si>
  <si>
    <t>Eat Right Campaign</t>
  </si>
  <si>
    <t>Other Nutrition Components</t>
  </si>
  <si>
    <t>RCH.8</t>
  </si>
  <si>
    <t>National Iodine Deficiency Disorders Control Programme (NIDDCP)</t>
  </si>
  <si>
    <t>Implementation of NIDDCP</t>
  </si>
  <si>
    <t>Deviation of 15% Due to Non-recrurring Expenditureof infrastructure and equipmentsand IT equipments( Computers and Printers)</t>
  </si>
  <si>
    <t>RCH Sub Total</t>
  </si>
  <si>
    <t>NDCP Flexi Pool</t>
  </si>
  <si>
    <t>NDCP.1</t>
  </si>
  <si>
    <t>Integrated Disease Surveillance Programme (IDSP)</t>
  </si>
  <si>
    <t>Implementation of IDSP</t>
  </si>
  <si>
    <t>NDCP.2</t>
  </si>
  <si>
    <t>National Vector Borne Disease Control Programme (NVBDCP)</t>
  </si>
  <si>
    <t>Malaria</t>
  </si>
  <si>
    <t>Kala-azar</t>
  </si>
  <si>
    <t>AES/JE</t>
  </si>
  <si>
    <t>Dengue &amp; Chikungunya</t>
  </si>
  <si>
    <t>Lymphatic Filariasis</t>
  </si>
  <si>
    <t>NDCP.3</t>
  </si>
  <si>
    <t>National Leprosy Eradication Programme (NLEP)</t>
  </si>
  <si>
    <t xml:space="preserve"> Case detection and Management</t>
  </si>
  <si>
    <t xml:space="preserve"> DPMR Services: Reconstructive surgeries</t>
  </si>
  <si>
    <t>District Awards</t>
  </si>
  <si>
    <t>Other NLEP Components</t>
  </si>
  <si>
    <t>NDCP.4</t>
  </si>
  <si>
    <t>National Tuberculosis Elimination Programme (NTEP)</t>
  </si>
  <si>
    <t>Drug Sensitive TB (DSTB)</t>
  </si>
  <si>
    <t xml:space="preserve">Civil works and equipments have been budgeted only in 2024-25. </t>
  </si>
  <si>
    <t>Nikshay Poshan Yojana</t>
  </si>
  <si>
    <t xml:space="preserve">Budget for 24-25 includes pending DBT of 2023, 2022 and 2021. Budget for 25-26 includes pending DBT of 2020,2019, 2018 and 2017. </t>
  </si>
  <si>
    <t>PPP</t>
  </si>
  <si>
    <t>Latent TB Infection (LTBI)</t>
  </si>
  <si>
    <t xml:space="preserve">Adult BCG vaccination activity is only budgeted in 24-25. </t>
  </si>
  <si>
    <t>Drug Resistant TB(DRTB)</t>
  </si>
  <si>
    <t>TB Harega Desh Jeetega Campaign</t>
  </si>
  <si>
    <t>The MandE cost for monitoring of BCG vaccination is only budgeted for 2024 hence the overall budget has decreased in 2025.</t>
  </si>
  <si>
    <t>NDCP.5</t>
  </si>
  <si>
    <t>National Viral Hepatitis Control Programme (NVHCP)</t>
  </si>
  <si>
    <t>Prevention</t>
  </si>
  <si>
    <t>Screening and Testing through facilities</t>
  </si>
  <si>
    <t>Screening and Testing through NGOs</t>
  </si>
  <si>
    <t>Rs. 10.00 lakhs for Innovation - HRGs screening through Punjab SACS TIs (One time screening as per NVHCP guidelines)</t>
  </si>
  <si>
    <t>Treatment</t>
  </si>
  <si>
    <t>NDCP.6</t>
  </si>
  <si>
    <t>National Rabies Control Programme (NRCP)</t>
  </si>
  <si>
    <t>Implementation of NRCP</t>
  </si>
  <si>
    <t>NDCP.7</t>
  </si>
  <si>
    <t>Programme for Prevention and Control of Leptospirosis (PPCL)</t>
  </si>
  <si>
    <t>Implementation of PPCL</t>
  </si>
  <si>
    <t>NDCP.8</t>
  </si>
  <si>
    <t>Implementation of State specific Initiatives and Innovations</t>
  </si>
  <si>
    <t>NDCP Sub Total</t>
  </si>
  <si>
    <t>NCD Flexi Pool</t>
  </si>
  <si>
    <t>NCD.1</t>
  </si>
  <si>
    <t>National Program for Control of Blindness and Vision Impairment (NPCB+VI)</t>
  </si>
  <si>
    <t>Cataract Surgeries through facilities</t>
  </si>
  <si>
    <t>Cataract Surgeries through NGOs</t>
  </si>
  <si>
    <t>Other Ophthalmic Interventions through facilities</t>
  </si>
  <si>
    <t>Other Ophthalmic Interventions through NGOs</t>
  </si>
  <si>
    <t>Mobile Ophthalmic Units</t>
  </si>
  <si>
    <t>Collection of eye balls by eye banks and eye donation centres</t>
  </si>
  <si>
    <t>Free spectacles to school children</t>
  </si>
  <si>
    <t>Free spectacles to others</t>
  </si>
  <si>
    <t>Grant in Aid for the health institutions, Eye Bank, NGO, Private Practioners</t>
  </si>
  <si>
    <t>Other NPCB+VI components</t>
  </si>
  <si>
    <t>NCD.2</t>
  </si>
  <si>
    <t>National Mental Health Program (NMHP)</t>
  </si>
  <si>
    <t>Implementation of District Mental Health Plan</t>
  </si>
  <si>
    <t>NCD.3</t>
  </si>
  <si>
    <t>National Programme for Health Care for the Elderly (NPHCE)</t>
  </si>
  <si>
    <t>Geriatric Care at DH</t>
  </si>
  <si>
    <t>Geriatric Care at CHC/SDH</t>
  </si>
  <si>
    <t>Geriatric Care at PHC/ SHC</t>
  </si>
  <si>
    <t xml:space="preserve">Community Based Intervention </t>
  </si>
  <si>
    <t>NCD.4</t>
  </si>
  <si>
    <t>National Tobacco Control Programme (NTCP)</t>
  </si>
  <si>
    <t xml:space="preserve">Implementation of COTPA - 2003 </t>
  </si>
  <si>
    <t xml:space="preserve">Implementation of ToEFI guideline </t>
  </si>
  <si>
    <t>Tobacco Cessation</t>
  </si>
  <si>
    <t>NCD.5</t>
  </si>
  <si>
    <t>National Programme for Prevention and Control of Diabetes, Cardiovascular Disease and Stroke (NPCDCS)</t>
  </si>
  <si>
    <t>NCD Clinics at DH</t>
  </si>
  <si>
    <t>NCD Clinics at CHC/SDH</t>
  </si>
  <si>
    <t>Cardiac Care Unit (CCU/ICU) including STEMI</t>
  </si>
  <si>
    <t>Other NPCDCS Components</t>
  </si>
  <si>
    <t>NCD.6</t>
  </si>
  <si>
    <t>Pradhan Mantri National Dialysis Programme (PMNDP)</t>
  </si>
  <si>
    <t>Haemodialysis Services</t>
  </si>
  <si>
    <t>Peritoneal Dialysis Services</t>
  </si>
  <si>
    <t>NCD.7</t>
  </si>
  <si>
    <t>National Program for Climate Change and Human Health (NPCCHH)</t>
  </si>
  <si>
    <t>Implementation of NPCCHH</t>
  </si>
  <si>
    <t>NCD.8</t>
  </si>
  <si>
    <t>National Oral health programme (NOHP)</t>
  </si>
  <si>
    <t>Implementation at DH</t>
  </si>
  <si>
    <t>Implementation at CHC/SDH</t>
  </si>
  <si>
    <t>Mobile Dental Units/Van</t>
  </si>
  <si>
    <t>NCD.9</t>
  </si>
  <si>
    <t>National Programme on palliative care (NPPC)</t>
  </si>
  <si>
    <t>Implementation of NPPC</t>
  </si>
  <si>
    <t>NCD.10</t>
  </si>
  <si>
    <t>National Programme for Prevention and Control of Fluorosis (NPPCF)</t>
  </si>
  <si>
    <t>Implementation of NPPCF</t>
  </si>
  <si>
    <t>NCD.11</t>
  </si>
  <si>
    <t>National Programme for Prevention and Control of Deafness (NPPCD)</t>
  </si>
  <si>
    <t>Screening of Deafness</t>
  </si>
  <si>
    <t>Management of Deafness</t>
  </si>
  <si>
    <t>State Specific Initiatives</t>
  </si>
  <si>
    <t>NCD.12</t>
  </si>
  <si>
    <t>National programme for Prevention and Management of Burn &amp; Injuries</t>
  </si>
  <si>
    <t>Support for Burn Units</t>
  </si>
  <si>
    <t>Support for Emergency Trauma Care</t>
  </si>
  <si>
    <t>NCD.13</t>
  </si>
  <si>
    <t>State specific Programme Interventions</t>
  </si>
  <si>
    <t>NCD Sub Total</t>
  </si>
  <si>
    <t>Health System Strengthening (HSS) - Urban</t>
  </si>
  <si>
    <t>HSS(U).1</t>
  </si>
  <si>
    <t>Comprehensive Primary Healthcare (CPHC)</t>
  </si>
  <si>
    <t>Development and operations of Health &amp; Wellness Centers - Urban</t>
  </si>
  <si>
    <t>Wellness activities at HWCs- Urban</t>
  </si>
  <si>
    <t>Teleconsultation facilities at HWCs-Urban</t>
  </si>
  <si>
    <t>HSS(U).2</t>
  </si>
  <si>
    <t>Community Engagement</t>
  </si>
  <si>
    <t>ASHA (including ASHA Certification and ASHA benefit package)</t>
  </si>
  <si>
    <t>MAS</t>
  </si>
  <si>
    <t>JAS</t>
  </si>
  <si>
    <t>RKS</t>
  </si>
  <si>
    <t>Outreach activities</t>
  </si>
  <si>
    <t>Mapping of slums and vulnerable population</t>
  </si>
  <si>
    <t>Other Community Engagement Components</t>
  </si>
  <si>
    <t>Rs. 330.36 lakhs for Mobile Phone to ASHA @ Rs. 12000/ASHA for 2753 URBAN ASHA</t>
  </si>
  <si>
    <t>HSS(U).3</t>
  </si>
  <si>
    <t>Public Health Institutions as per IPHS norms</t>
  </si>
  <si>
    <t>Urban PHCs</t>
  </si>
  <si>
    <t>Urban CHCs and Maternity Homes</t>
  </si>
  <si>
    <t>HSS(U).4</t>
  </si>
  <si>
    <t>Quality Assurance</t>
  </si>
  <si>
    <t>Quality Assurance Implementation &amp; Mera Aspataal</t>
  </si>
  <si>
    <t>Kayakalp</t>
  </si>
  <si>
    <t>Swacch Swasth Sarvatra</t>
  </si>
  <si>
    <t>HSS(U).5</t>
  </si>
  <si>
    <t>HRH</t>
  </si>
  <si>
    <t>Remuneration for all NHM HR</t>
  </si>
  <si>
    <t>Incentives(Allowance, Incentives, staff welfare fund)</t>
  </si>
  <si>
    <t>Incentives under CPHC</t>
  </si>
  <si>
    <t>Costs for HR Recruitment and Outsourcing</t>
  </si>
  <si>
    <t>HSS(U).6</t>
  </si>
  <si>
    <t>Technical Assistance</t>
  </si>
  <si>
    <t xml:space="preserve">Planning and Program Management </t>
  </si>
  <si>
    <t>HSS(U).7</t>
  </si>
  <si>
    <t>Access</t>
  </si>
  <si>
    <t>HSS(U).8</t>
  </si>
  <si>
    <t>Innovation</t>
  </si>
  <si>
    <t>State specific Programme Innovations and Interventions</t>
  </si>
  <si>
    <t>HSS(U).9</t>
  </si>
  <si>
    <t>Untied Grants</t>
  </si>
  <si>
    <t>Untied Fund</t>
  </si>
  <si>
    <t>NUHM Sub Total</t>
  </si>
  <si>
    <t>Health System Strengthening (HSS) Rural</t>
  </si>
  <si>
    <t>HSS.1</t>
  </si>
  <si>
    <t>Development and operations of Health &amp; Wellness Centers - Rural</t>
  </si>
  <si>
    <t>Wellness activities at HWCs- Rural</t>
  </si>
  <si>
    <t>Teleconsultation facilities at HWCs-Rural</t>
  </si>
  <si>
    <t>CHO Mentoring</t>
  </si>
  <si>
    <t>(Detailed Annexure attached.)</t>
  </si>
  <si>
    <t>HSS.2</t>
  </si>
  <si>
    <t>Blood Services &amp; Disorders</t>
  </si>
  <si>
    <t>Screening for Blood Disorders</t>
  </si>
  <si>
    <t>Support for Blood Transfusion</t>
  </si>
  <si>
    <t xml:space="preserve">Blood Bank/BCSU/BSU/Thalassemia Day Care Centre </t>
  </si>
  <si>
    <t>Blood collection and Transport Vans</t>
  </si>
  <si>
    <t>Other  Blood Services &amp; Disorders Components</t>
  </si>
  <si>
    <t>HSS.3</t>
  </si>
  <si>
    <t>VHSNC</t>
  </si>
  <si>
    <t>Other Community Engagements Components</t>
  </si>
  <si>
    <t>HSS.4</t>
  </si>
  <si>
    <t xml:space="preserve">Public Health Institutions as per IPHS norms 
</t>
  </si>
  <si>
    <t>District Hospitals</t>
  </si>
  <si>
    <t>Sub-District Hospitals</t>
  </si>
  <si>
    <t>Community Health Centers</t>
  </si>
  <si>
    <t>Primary Health Centers</t>
  </si>
  <si>
    <t>Sub-Health Centers</t>
  </si>
  <si>
    <t>Other Infrastructure/Civil works/expansion etc.</t>
  </si>
  <si>
    <t>Renovation/Repair/Upgradation of facilities for IPHS/NQAS/MUSQAN/SUMAN Compliant</t>
  </si>
  <si>
    <t>HSS.5</t>
  </si>
  <si>
    <t>Referral Transport</t>
  </si>
  <si>
    <t>Advance Life Saving Ambulances</t>
  </si>
  <si>
    <t>Basic Life Saving Ambulances</t>
  </si>
  <si>
    <t>Patient Transport Vehicle</t>
  </si>
  <si>
    <t>Other Ambulances</t>
  </si>
  <si>
    <t>HSS.6</t>
  </si>
  <si>
    <t>HSS.7</t>
  </si>
  <si>
    <t>Other Initiatives to improve access</t>
  </si>
  <si>
    <t>Comprehensive Grievance Redressal Mechanism</t>
  </si>
  <si>
    <t>Free Drugs Services Initiative</t>
  </si>
  <si>
    <t>Free Diagnostics Services Initiative</t>
  </si>
  <si>
    <t>Mobile Medical Units</t>
  </si>
  <si>
    <t>State specific Programme Interventions and Innovations</t>
  </si>
  <si>
    <t>HSS.8</t>
  </si>
  <si>
    <t>Inventory management</t>
  </si>
  <si>
    <t>Biomedical Equipment Management System and AERB</t>
  </si>
  <si>
    <t>HSS.9</t>
  </si>
  <si>
    <t>Remuneration for CHOs</t>
  </si>
  <si>
    <t>HR Annexure attached</t>
  </si>
  <si>
    <t>Human Resource Information Systems (HRIS)</t>
  </si>
  <si>
    <t>HSS.10</t>
  </si>
  <si>
    <t>Enhancing HR</t>
  </si>
  <si>
    <t>DNB/CPS courses for Medical doctors</t>
  </si>
  <si>
    <t>1. Budget has been asked for 3 new target Districts.                            2. Demand of Districts for Equipment for new specialities.                       3. Stipend has been revised from Rs 50,190 to Rs 67,968/candidate/month</t>
  </si>
  <si>
    <t>Training Institutes and Skill Labs</t>
  </si>
  <si>
    <t>Total Amount proposed Rs. 258.2 Lakhs for the construction of training center cercular Amritsar
Details Annexed.</t>
  </si>
  <si>
    <t>HSS.11</t>
  </si>
  <si>
    <t>SHSRC / ILC (Innovation &amp; Learning Centre)</t>
  </si>
  <si>
    <t>HSS.12</t>
  </si>
  <si>
    <t>IT interventions and systems</t>
  </si>
  <si>
    <t>Health Management Information System (HMIS)</t>
  </si>
  <si>
    <t>Implementation of DVDMS</t>
  </si>
  <si>
    <t>eSanjeevani (OPD+HWC)</t>
  </si>
  <si>
    <t>HSS.13</t>
  </si>
  <si>
    <t>HSS.14</t>
  </si>
  <si>
    <t>HSS.15</t>
  </si>
  <si>
    <t>Snakebite envenoming</t>
  </si>
  <si>
    <t>Prevention, control and management of snakebites</t>
  </si>
  <si>
    <t>HSS Sub Total</t>
  </si>
  <si>
    <t>GRAND TOTAL</t>
  </si>
  <si>
    <r>
      <rPr>
        <b/>
        <sz val="12"/>
        <color rgb="FF000000"/>
        <rFont val="Calibri"/>
        <family val="2"/>
      </rPr>
      <t xml:space="preserve">Rs. 2855.64 lakhs for FY 2024-25
</t>
    </r>
    <r>
      <rPr>
        <sz val="12"/>
        <color rgb="FF000000"/>
        <rFont val="Calibri"/>
        <family val="2"/>
      </rPr>
      <t xml:space="preserve">1. Rs.  49.00 lakhs 
a. Rs. 40.00 lakhs for Establishment of new Blood Centre at Dera Bassi &amp; Samana.
B. Rs. 9.00 lakhs for Two Govt.Blood Centers Anandpur Sahib and Khanna to be upgraded to BCSU
2. Rs. 529.64 lakhs
a. Rs. 85.04 lakhs for Equipment at Two Govt.Blood Centers Anandpur Sahib and Khanna to be upgraded to BCSU
b. Rs. 40.38 lakhs for Equipment of Establishment of new Blood Centre at Dera Bassi &amp; Samana.
c. Rs. 404.22 lakhs for Mandatory Blood Centre Equipments as per Schedule ‘F’ of Drugs &amp; Cosmetics Act, 1940. 
3. Rs. 2277.00 lakhs for 
a. Rs. 897.00 lakhs for Leucodepletion blood bags and filters for blood transfusion of Thalassemia patients.
b. Rs. 1380.00 lakhs for Free Blood Services in Punjab.
</t>
    </r>
    <r>
      <rPr>
        <b/>
        <sz val="12"/>
        <color rgb="FF000000"/>
        <rFont val="Calibri"/>
        <family val="2"/>
      </rPr>
      <t>Rs. 2652.02 lakhs for FY 2025-26</t>
    </r>
    <r>
      <rPr>
        <sz val="12"/>
        <color rgb="FF000000"/>
        <rFont val="Calibri"/>
        <family val="2"/>
      </rPr>
      <t xml:space="preserve">
1. Rs.  24.50 lakhs 
a. Rs. 4.50 lakhs for upgradation of  BCSU Blood Centre at Patti District Tran Taran.
B. Rs. 20.00 lakhs for Establishment of new Blood Centre at Balachour
2. Rs. 62.52 lakhs
a. Rs. 42.52 lakhs for Equipment at Two Govt.Blood Centers Patti District Tran Taran to be upgraded to BCSU
b. Rs. 20.00 lakhs for Equipment of Establishment of new Blood Centre at at Balachour.
3. Rs. 2565.00 lakhs.
a. Rs. 1047.00 lakhs for Leucodepletion blood bags and filters for blood transfusion of Thalassemia patients.
b. Rs. 1518.00 lakhs for Free Blood Services in Punjab.
</t>
    </r>
  </si>
  <si>
    <r>
      <t xml:space="preserve">Diagnostics (Consumables, </t>
    </r>
    <r>
      <rPr>
        <b/>
        <sz val="12"/>
        <color theme="1"/>
        <rFont val="Calibri"/>
        <family val="2"/>
      </rPr>
      <t>PPP</t>
    </r>
    <r>
      <rPr>
        <b/>
        <sz val="12"/>
        <color rgb="FF000000"/>
        <rFont val="Calibri"/>
        <family val="2"/>
      </rPr>
      <t>, Sample Transport)</t>
    </r>
  </si>
  <si>
    <r>
      <t>Central supplies (Kind grants)</t>
    </r>
    <r>
      <rPr>
        <sz val="12"/>
        <color rgb="FF000000"/>
        <rFont val="Calibri"/>
        <family val="2"/>
      </rPr>
      <t xml:space="preserve"> (To be provided by the PDs)</t>
    </r>
  </si>
  <si>
    <r>
      <t xml:space="preserve">Rs 1416.30 Lakhs  FY 2024-25 
ASHA incentive
</t>
    </r>
    <r>
      <rPr>
        <sz val="12"/>
        <color rgb="FF000000"/>
        <rFont val="Calibri"/>
        <family val="2"/>
      </rPr>
      <t>1. Rs 200.90 lakhs for ASHA incentive for Registration of 401800 Estimate Non JSY Pregnant Woman in the 1st Trimester @Rs. 50/- per case (Rs 50*401800= Rs 20,090,000).
2. Rs 200.90 lakhs for  ASHA incentive on Ensuring minimum 3 Ante Natal Checkups (ANC), 2 Tetanus Toxoid (TT), IFA consumption, abdominal examination, Hemoglobin (Hb) testing@ Rs. 50/- per case  for an  Estimate of  401800  Non JSY Pregnant Woman( Rs 50*401800 = Rs 20,090,000)
3. 401.80 lakhs to ASHA for Ensuring Institutional delivery along with zero dose of Hepatitis B vaccine, BCG and zero dose of Oral Polio vaccine to New born subject to no duplication with JSY incentive and based on ensuring entry in the RCH portal and MCP card (For non JSY beneficiaries) 401800 Estimate Pregnant Woman @Rs. 100/- per case (Rs 100*401800= 4, 01, 80,000).
4. Rs 602.70 lakhs for ASHA incentive for stays at night in the hospital with the pregnant woman for the delivery (Except ISY beneficiaries) 401800 Estimate Non JSY Pregnant Woman @Rs. 150/- per case (Rs 150*401800= Rs 6, 02, 70,000).</t>
    </r>
    <r>
      <rPr>
        <b/>
        <sz val="12"/>
        <color rgb="FF000000"/>
        <rFont val="Calibri"/>
        <family val="2"/>
      </rPr>
      <t xml:space="preserve">
IEC &amp; Printing 
</t>
    </r>
    <r>
      <rPr>
        <sz val="12"/>
        <color rgb="FF000000"/>
        <rFont val="Calibri"/>
        <family val="2"/>
      </rPr>
      <t xml:space="preserve">1.  Rs 10.00 Lakhs for  IEC activities for promotion of Maternal Health Services provided by State by Radio Jingles, TV ads  and Social Media Campaign.
Proposed Budget = Rs 200.90 lakhs + Rs 200.90 lakhs + Rs 401.80 lakhs + Rs 602.70 lakhs+ Rs 10.00 lakhs = Rs 1416.30 Lakhs  
</t>
    </r>
    <r>
      <rPr>
        <b/>
        <sz val="12"/>
        <color rgb="FF000000"/>
        <rFont val="Calibri"/>
        <family val="2"/>
      </rPr>
      <t xml:space="preserve">Rs 1416.30 Lakhs  for  FY 2025-26
ASHA incentive
</t>
    </r>
    <r>
      <rPr>
        <sz val="12"/>
        <color rgb="FF000000"/>
        <rFont val="Calibri"/>
        <family val="2"/>
      </rPr>
      <t xml:space="preserve">1. Rs 200.90 lakhs for ASHA incentive for Registration of 401800 Estimate Non JSY Pregnant Woman in the 1st Trimester @Rs. 50/- per case (Rs 50*401800= Rs 20,090,000).
2. Rs 200.90 lakhs for  ASHA incentive on Ensuring minimum 3 Ante Natal Checkups (ANC), 2 Tetanus Toxoid (TT), IFA consumption, abdominal examination, Hemoglobin (Hb) testing@ Rs. 50/- per case  for an  Estimate of  401800  Non JSY Pregnant Woman( Rs 50*401800 = Rs 20,090,000)
3. 401.80 lakhs to ASHA for Ensuring Institutional delivery along with zero dose of Hepatitis B vaccine, BCG and zero dose of Oral Polio vaccine to New born subject to no duplication with JSY incentive and based on ensuring entry in the RCH portal and MCP card (For non JSY beneficiaries) 401800 Estimate Pregnant Woman @Rs. 100/- per case (Rs 100*401800= 4, 01, 80,000).
4. Rs 602.70 lakhs for ASHA incentive for stays at night in the hospital with the pregnant woman for the delivery (Except ISY beneficiaries) 401800 Estimate Non JSY Pregnant Woman @Rs. 150/- per case (Rs 150*401800= Rs 6, 02, 70,000).
</t>
    </r>
    <r>
      <rPr>
        <b/>
        <sz val="12"/>
        <color rgb="FF000000"/>
        <rFont val="Calibri"/>
        <family val="2"/>
      </rPr>
      <t xml:space="preserve">
IEC &amp; Printing 
</t>
    </r>
    <r>
      <rPr>
        <sz val="12"/>
        <color rgb="FF000000"/>
        <rFont val="Calibri"/>
        <family val="2"/>
      </rPr>
      <t xml:space="preserve">1.  Rs 10.00 Lakhs for  IEC activities for promotion of Maternal Health Services provided by State by Radio Jingles, TV ads  and Social Media Campaign.
</t>
    </r>
    <r>
      <rPr>
        <b/>
        <sz val="12"/>
        <color rgb="FF000000"/>
        <rFont val="Calibri"/>
        <family val="2"/>
      </rPr>
      <t xml:space="preserve">
Proposed Budget = Rs 200.90 lakhs + Rs 200.90 lakhs + Rs 401.80 lakhs + Rs 602.70 lakhs+ Rs 10.00 lakhs = Rs 1416.30 Lakhs  
</t>
    </r>
  </si>
  <si>
    <r>
      <t xml:space="preserve">Rs 1133 Lakhs for FY 2024-25
DBT
</t>
    </r>
    <r>
      <rPr>
        <sz val="12"/>
        <color rgb="FF000000"/>
        <rFont val="Calibri"/>
        <family val="2"/>
      </rPr>
      <t xml:space="preserve">1. Rs 15.00 Lakhs for Rs 500 cash incentive to 3000 JSY beneficiaries Pregnant women who deliver at home @Rs 500 per case (Rs 500 * 3000= Rs 15, 00,000).
2. Rs 96.00 Lakhs for 16000 Number of urban institutional deliveries @Rs 600 per case (Rs 600* 16000= Rs 96, 00,000).
3. Rs 497.00 Lakhs for 71000 Number of rural institutional deliveries @700 per case. (Rs 700*71000=Rs4,97,00,000).
Total Cost Rs 15.00 lakh + Rs 96.00 Lakhs + Rs 497.00 Lakhs = 608.00 Lakhs. </t>
    </r>
    <r>
      <rPr>
        <b/>
        <sz val="12"/>
        <color rgb="FF000000"/>
        <rFont val="Calibri"/>
        <family val="2"/>
      </rPr>
      <t xml:space="preserve">
ASHA incentive
 </t>
    </r>
    <r>
      <rPr>
        <sz val="12"/>
        <color rgb="FF000000"/>
        <rFont val="Calibri"/>
        <family val="2"/>
      </rPr>
      <t>Urban 
1. Rs 32.00 Lakhs for JSY incentive to ASHA for Ensuring antenatal care for the Estimated 16000 Urban woman Beneficiaries under JSY  @Rs 200.00 per case (Rs 16000* Rs 200 = 32,00,000).
2. Rs 32.00 Lakhs for JSY incentive to ASHA for Facilitating institutional delivery for the Estimated 16000 Urban woman Beneficiaries under JSY  @Rs  200.00 per case (Rs 16000* Rs 200 = 32,00,000).
Rural 
1. Rs 213.00 Lakhs for JSY incentive to ASHA for Ensuring antenatal care for the Estimated 71000 Rural  woman Beneficiaries under JSY  @Rs 300.00 per case (Rs 71000* Rs 300 = 2,13,00,000).
2. Rs 213.00 Lakhs for JSY incentive to ASHA for Facilitating institutional delivery for the Estimated 71000 Rural  woman Beneficiaries under JSY  @Rs 300.00 per case (Rs 71000* Rs 300 = 2,13,00,000).</t>
    </r>
    <r>
      <rPr>
        <b/>
        <sz val="12"/>
        <color rgb="FF000000"/>
        <rFont val="Calibri"/>
        <family val="2"/>
      </rPr>
      <t xml:space="preserve">
Total Cost = Rs 32.00+ Rs 32.00+ Rs 213.00+ Rs 213.00 = Rs 490.00 lakhs 
Others including operating costs (OOC)
1. Rs 35.00 Lakhs for administrative expenses 
Total Cost= Rs 35.00 Lakhs
Proposed Budget = 608.00 Lakhs + Rs 490.00 Lakhs+Rs 35.00 Lakhs = Rs 1133 Lakhs
Rs 1133 Lakhs for FY 
 2025-26
DBT
1. Rs 15.00 Lakhs for Rs 500 cash incentive to 3000 JSY beneficiaries Pregnant women who deliver at home @Rs 500 per case (Rs 500 * 3000= Rs 15, 00,000).
2. Rs 96.00 Lakhs for 16000 Number of urban institutional deliveries @Rs 600 per case (Rs 600* 16000= Rs 96, 00,000).
3. Rs 497.00 Lakhs for 71000 Number of rural institutional deliveries @700 per case. (Rs 700*71000=Rs4,97,00,000).
Total Cost Rs 15.00 lakh + Rs 96.00 Lakhs + Rs 497.00 Lakhs = 608.00 Lakhs. 
ASHA incentive
 Urban 
1. Rs 32.00 Lakhs for JSY incentive to ASHA for Ensuring antenatal care for the Estimated 16000 Urban woman Beneficiaries under JSY  @Rs 200.00 per case (Rs 16000* Rs 200 = 32,00,000).
2. Rs 32.00 Lakhs for JSY incentive to ASHA for Facilitating institutional delivery for the Estimated 16000 Urban woman Beneficiaries under JSY  @Rs  200.00 per case (Rs 16000* Rs 200 = 32,00,000).
Rural 
1. Rs 213.00 Lakhs for JSY incentive to ASHA for Ensuring antenatal care for the Estimated 71000 Rural  woman Beneficiaries under JSY  @Rs 300.00 per case (Rs 71000* Rs 300 = 2,13,00,000).
2. Rs 213.00 Lakhs for JSY incentive to ASHA for Facilitating institutional delivery for the Estimated 71000 Rural  woman Beneficiaries under JSY  @Rs 300.00 per case (Rs 71000* Rs 300 = 2,13,00,000).
Total Cost = Rs 32.00+ Rs 32.00+ Rs 213.00+ Rs 213.00 = Rs 490.00 lakhs 
Others including operating costs (OOC)
1. Rs 35.00 Lakhs for administrative expenses 
Total Cost= Rs 35.00 Lakhs
Proposed Budget = 608.00 Lakhs + Rs 490.00 Lakhs+Rs 35.00 Lakhs = Rs 1133 Lakhs</t>
    </r>
  </si>
  <si>
    <r>
      <rPr>
        <b/>
        <sz val="12"/>
        <color rgb="FF000000"/>
        <rFont val="Calibri"/>
        <family val="2"/>
      </rPr>
      <t xml:space="preserve"> Rs 5999.76 Lakhs for FY 2024-25</t>
    </r>
    <r>
      <rPr>
        <sz val="12"/>
        <color rgb="FF000000"/>
        <rFont val="Calibri"/>
        <family val="2"/>
      </rPr>
      <t xml:space="preserve">
DRUGS  Rs =2524.76 lakhs 
1.Rs 2070 lakhs  Diet proposed for 100% Pregnant Women attending the Public Health Facilities @ Rs.200 per day per normal delivery for 135,000 Normal Delivery for 3 days =135,000* 200*3= Rs. 810.00 lakhs and @ Rs.200 per day per caesarian section delivery for 90,000 beneficiary for 7 days = 90,000*200*7= Rs. 1260.0 Lakhs
2.Rs.105 lakhs  Ongoing activity:As Anemia among pregnant women is high and C-Section rate is nearly 30% in Public Health Institutions.Approximately 14% pregnant women reaching  public health facility  require blood transfusion during ANC or delivery.
3.Ongoing activity: for blood transfusion for JSSK beneficiaries @ Rs. 300/- per beneficiary for 35000 pregnant women =  Rs.105 lakhs 
4.Rs 30  LAKHS  30Procurement of Glucose sachet: (75 gram glucose sachet@ Rs. 10/packet.)
5.Rs 31.76 lakhs  Procurement of Folic acid tablets @0.15 / tablet for 21170000 tablets (folic acid tablets)
6.Rs . 288 lakhs Procurement of Calcium tablets @Rs. 0.20/tablet for 144000000 tablets (4 lakhs)
 Consumable  = Rs 3475 lakhs 
1.Rs 1000 Free diagnostics including ultrasound @250/beneficiary for 4 lakh beneficiaries(Rs. 250*4 lakh beneficiaries=Rs. 1000 lakhs)
2.Rs 675.0 lakhs   JSSK Drugs and Consumables@Rs. 500/delivery for 135,000 beneficiaries for normal deliveries (Rs. 500*135,000 beneficiaries)(Rs.675.0lakhs)
3.Rs.1800 lakhs JSSK Drugs and Consumables @Rs. 2000 for 90,000 beneficiaries for C section deliveries (Rs. 2000*90,000 beneficiaires)( Rs.1800 lakhs)
</t>
    </r>
    <r>
      <rPr>
        <b/>
        <sz val="12"/>
        <color rgb="FF000000"/>
        <rFont val="Calibri"/>
        <family val="2"/>
      </rPr>
      <t>Rs 5999.76  Lakhs for FY 2025-26</t>
    </r>
    <r>
      <rPr>
        <sz val="12"/>
        <color rgb="FF000000"/>
        <rFont val="Calibri"/>
        <family val="2"/>
      </rPr>
      <t xml:space="preserve">
DRUGS  Rs =2524.76 lakhs 
1.Rs 2070 lakhs  Diet proposed for 100% Pregnant Women attending the Public Health Facilities @ Rs.200 per day per normal delivery for 135,000 Normal Delivery for 3 days =135,000* 200*3= Rs. 810.00 lakhs and @ Rs.200 per day per caesarian section delivery for 90,000 beneficiary for 7 days = 90,000*200*7= Rs. 1260.0 Lakhs
2.Rs.105 lakhs  Ongoing activity:As Anemia among pregnant women is high and C-Section rate is nearly 30% in Public Health Institutions.Approximately 14% pregnant women reaching  public health facility  require blood transfusion during ANC or delivery.
3.Ongoing activity: for blood transfusion for JSSK beneficiaries @ Rs. 300/- per beneficiary for 35000 pregnant women =  Rs.105 lakhs 
4.Rs 30  LAKHS  30Procurement of Glucose sachet: (75 gram glucose sachet@ Rs. 10/packet.)
5.Rs 31.76 lakhs  Procurement of Folic acid tablets @0.15 / tablet for 21170000 tablets (folic acid tablets)
6.Rs . 288 lakhs Procurement of Calcium tablets @Rs. 0.20/tablet for 144000000 tablets (4 lakhs)
Consumable  = Rs 3475 lakhs </t>
    </r>
  </si>
  <si>
    <r>
      <t xml:space="preserve"> Rs 630.00  Lakhs for FY 2024-25
</t>
    </r>
    <r>
      <rPr>
        <sz val="12"/>
        <color rgb="FF000000"/>
        <rFont val="Calibri"/>
        <family val="2"/>
      </rPr>
      <t>Ongoing activity:for pregnant women @Rs. 300/- per beneficiary for 210000 beneficiaries (Rs.300*210000)</t>
    </r>
    <r>
      <rPr>
        <b/>
        <sz val="12"/>
        <color rgb="FF000000"/>
        <rFont val="Calibri"/>
        <family val="2"/>
      </rPr>
      <t xml:space="preserve">
 Rs 630.00  Lakhs for FY 2025-26
</t>
    </r>
    <r>
      <rPr>
        <sz val="12"/>
        <color rgb="FF000000"/>
        <rFont val="Calibri"/>
        <family val="2"/>
      </rPr>
      <t>Ongoing activity:for pregnant women @Rs. 300/- per beneficiary for 210000 beneficiaries (Rs.300*210000)</t>
    </r>
  </si>
  <si>
    <r>
      <t xml:space="preserve">Rs 147.3 lakhs for FY 2024-25 
Equipment (Including Furniture, Excluding Computers)
1. Rs 50.00 Lakhs for 25 CEmONC Notified  facilities @Rs 2.00 Lakhs per facility (Rs 2,00,000 Lakhs * 25 = Rs 50,00,000) 
2. Rs  48.50 Lakhs for 97 BEmONC Notified @Rs 50,000 per facility (Rs 50,000 * 97 = Rs 48,50,000)
Total Cost = Rs 50.00 Lakhs + Rs 48.50 Lakhs = Rs 98.50 Lakhs
Others including operating costs (OOC)
1. Rs 34.00 lakhs for the procurement of 68 Led Screens @ Rs 50,000/LED Screen for 23 District Hospital, 41 Sub Divisional Hospitals and 4 Medical Colleges for displaying IEC material related to Postnatal care of mother and baby in postnatal wards
o Rs 11.50 lakhs for 23 District Hospitals *Rs 50000 Estimated Cost of Led Screen,
o  Rs 20.50 lakhs for 41 Sub Divisional Hospitals * Rs 50000 Estimated Cost of Led Screen 
o Rs 2.00 lakhs for 4 Medical Colleges*Rs 50000 Estimated) 
Total Cost = 11.5 Lakhs +20.5 Lakhs + 2.0 Lakhs = 34.00 Lakhs)
IEC &amp; Printing
1. Rs 10.00 lakhs for Audio Visual IEC and printing activities for Promotion of SUMAN by State across the Districts. (Rs 10,00,000*1 = 1000000)
Total Cost= Rs 10.00 Lakhs 
Planning &amp; M&amp;E 
1. Rs 4.8 lakhs for Procurement of Laptops for State MCH division @Rs 60000/ piece (80000*6= 4,80,000 ) 
Total Cost = Rs 4.8 Lakhs
Proposed Budget = </t>
    </r>
    <r>
      <rPr>
        <sz val="12"/>
        <color rgb="FF000000"/>
        <rFont val="Calibri"/>
        <family val="2"/>
      </rPr>
      <t>Rs 98.50 Lakhs + Rs 34.00 lakhs + Rs 10.00 lakhs + Rs 4.8 lakhs = Rs 147.3 Lakhs</t>
    </r>
    <r>
      <rPr>
        <b/>
        <sz val="12"/>
        <color rgb="FF000000"/>
        <rFont val="Calibri"/>
        <family val="2"/>
      </rPr>
      <t xml:space="preserve">
Rs 836.75 lakhs Proposed Budget for FY 2025-26
Others including operating costs (OOC)
1. Rs 831.75 Lakhs for 3327 Basic SUMAN notified Health facilities @Rs 25,000 per facility (Rs 25,000 * 3327 = Rs 8,31,75,000) 
Total Cost= Rs 147.54 Lakhs 
IEC &amp; Printing
1. Rs 5 lakh for Audio Visual IEC activities for Promotion of SUMAN (Rs 5.00 lakhs )
Total Cost= Rs 5, 00,000 
Proposed Budget = Rs 831.75 + Rs 5.00 lakhs = Rs 836.75 lakhs
</t>
    </r>
  </si>
  <si>
    <r>
      <t xml:space="preserve">Rs. 77.85 Lakh for FY 2024-25 
</t>
    </r>
    <r>
      <rPr>
        <sz val="12"/>
        <color rgb="FF000000"/>
        <rFont val="Calibri"/>
        <family val="2"/>
      </rPr>
      <t xml:space="preserve">1. Rs. 12.00 Lakhs for 150 MVA &amp; 150 EVA equipments @ Rs. 4000/PIECE.
2. Rs. 16.00 Lakhs For MMA (4000 @ Rs. 400/Pack)
3. Rs. 38.85 Lakhs For Trainings 
a. Rs. 34.84 lakhs for CAC MO trainings for 12 Days training @ 151455/- per batch for 23 batches 
b. Rs. 4.01 lakhs for CAC TOTs  training for 2 days training @ 200560 for 2 batches
4. Rs. 9.00 Lakhs for ASHA incentive 
5. Rs. 9.00 Lakhs for ASHA to accompany client for MTP 30,000 cases @ 150/ASHA/case.
6. Rs. 2.00 Lakhs for printing of 2000 CAC Manuals @ Rs.100/Manual.
</t>
    </r>
    <r>
      <rPr>
        <b/>
        <sz val="12"/>
        <color rgb="FF000000"/>
        <rFont val="Calibri"/>
        <family val="2"/>
      </rPr>
      <t xml:space="preserve">
Rs. 77.85 Lakh for FY 2025-26 
</t>
    </r>
    <r>
      <rPr>
        <sz val="12"/>
        <color rgb="FF000000"/>
        <rFont val="Calibri"/>
        <family val="2"/>
      </rPr>
      <t xml:space="preserve">1.Rs. 12.00 Lakhs for MVA &amp; EVA equipments (150 EACH)@ Rs. 4000/PIECE.
2. Rs. 16.00 Lakhs FOR MMA (4000 @ Rs. 400/Pack)
3. Rs. 38.85 Lakhs For Trainings 
a. Rs. 34.84 lakhs for CAC MO trainings for 12 Days training @ 151455/- per batch for 23 batches 
b. Rs. 4.01 lakhs for CAC TOTs  training for 2 days training @ 200560 for 2 batches
4. Rs. 9.00 Lakhs for ASHA incentive 
5. Rs. 9.00 Lakhs for ASHA to accompany client for MTP 30,000 cases @ 150/ASHA/case.
6. Rs. 2.00 Lakhs for printing of 2000 </t>
    </r>
    <r>
      <rPr>
        <b/>
        <sz val="12"/>
        <color rgb="FF000000"/>
        <rFont val="Calibri"/>
        <family val="2"/>
      </rPr>
      <t xml:space="preserve">
</t>
    </r>
  </si>
  <si>
    <r>
      <rPr>
        <b/>
        <sz val="12"/>
        <color rgb="FF000000"/>
        <rFont val="Calibri"/>
        <family val="2"/>
      </rPr>
      <t>Rs 375.986 Lakhs  for FY 2024-25</t>
    </r>
    <r>
      <rPr>
        <sz val="12"/>
        <color rgb="FF000000"/>
        <rFont val="Calibri"/>
        <family val="2"/>
      </rPr>
      <t xml:space="preserve">
1. Rs. 55.42 lakhs for training of Staff Nurses/ANMs / LHVs in SBA for 23 batches @Rs 240983 per batch including 3 Trainees per Batch.  
2. Rs. 12.88 lakhs for BEmONC training for 8 batches BEmONC training 4 trainees per batch@ Rs.161000/- per batch.  
3. Rs. 7.19 alkhs for Dakshta  TOT training for 2 batches with total 25 Trainees per Batch @ Rs 359633/-per batch. 
4. Rs. 12.16 lakhs for Dakshta Trainings @ Rs 52900/-per batch for 23 batches (20 Trainees per batch) . 
5. Rs. 2.35 lakhs for GDM training for MO at State level for 1 day  GDM  training  for MO @Rs234945 per batch. 
6. Rs. 26.45 lakhs for GDM training for ANM  at block level proposed  for  1 day Gestational Diabetes Management Training  for ANMs at Block Level for 46 batches @Rs 57500 per batch.
7. Rs. 77.57 lakhs for Skills lab training  for  Skills Lab Training at 4 Skill Labs for SNs/ANM  for 17 batches 16 trainees per batch @Rs.456320/- batch.
Diagnostics (Consumables, PPP, Sample Transport)
1. Rs 73.77 lakhs for the procurement of Dual kits for POC Syphilis and HIV test @ Rs.15/- per kit for 491800 pregnant women (Rs.15*491800=7377000)
Total cost = Rs 73.77 lakhs 
IEC &amp; Printing
1. Rs 108.196 lakhs for estimated number 49180 pregnant women and after including 10% buffer. Total number is 5, 40,980. Cost per each MCP card is Rs.20.00 (5, 40,980 * Rs 20 =1,08,19,600)
Total cost = Rs 108.196 lakhs 
Proposed Budget = 73.77 Lakhs + 194.02 + Rs 108.196 Lakhs = Rs 375.986 Lakhs 
</t>
    </r>
    <r>
      <rPr>
        <b/>
        <sz val="12"/>
        <color rgb="FF000000"/>
        <rFont val="Calibri"/>
        <family val="2"/>
      </rPr>
      <t>Rs 375.986 Lakhs  for FY 2025-26</t>
    </r>
    <r>
      <rPr>
        <sz val="12"/>
        <color rgb="FF000000"/>
        <rFont val="Calibri"/>
        <family val="2"/>
      </rPr>
      <t xml:space="preserve">
Rs 375.986 Lakhs  for FY 2024-25
1. Rs. 55.42 lakhs for training of Staff Nurses/ANMs / LHVs in SBA for 23 batches @Rs 240983 per batch including 3 Trainees per Batch.  
2. Rs. 12.88 lakhs for BEmONC training for 8 batches BEmONC training 4 trainees per batch@ Rs.161000/- per batch.  
3. Rs. 7.19 alkhs for Dakshta  TOT training for 2 batches with total 25 Trainees per Batch @ Rs 359633/-per batch. 
4. Rs. 12.16 lakhs for Dakshta Trainings @ Rs 52900/-per batch for 23 batches (20 Trainees per batch) . 
5. Rs. 2.35 lakhs for GDM training for MO at State level for 1 day  GDM  training  for MO @Rs234945 per batch. 
6. Rs. 26.45 lakhs for GDM training for ANM  at block level proposed  for  1 day Gestational Diabetes Management Training  for ANMs at Block Level for 46 batches @Rs 57500 per batch.
7. Rs. 77.57 lakhs for Skills lab training  for  Skills Lab Training at 4 Skill Labs for SNs/ANM  for 17 batches 16 trainees per batch @Rs.456320/- batch.
Diagnostics (Consumables, PPP, Sample Transport)
1. Rs 73.77 lakhs for the procurement of Dual kits for POC Syphilis and HIV test @ Rs.15/- per kit for 491800 pregnant women (Rs.15*491800=7377000)
Total cost = Rs 73.77 lakhs 
IEC &amp; Printing
1. Rs 108.196 lakhs for estimated number 49180 pregnant women and after including 10% buffer. Total number is 5, 40,980. Cost per each MCP card is Rs.20.00 (5, 40,980 * Rs 20 =1,08,19,600)
Total cost = Rs 108.196 lakhs 
Proposed Budget = 73.77 Lakhs + 194.02 + Rs 108.196 Lakhs = Rs 375.986 Lakhs </t>
    </r>
  </si>
  <si>
    <r>
      <t xml:space="preserve">Rs 1795.49 lakhs for FY 2024-25 
Diagnostics (Consumables, PPP, Sample Transport) 
1. Rs 15.00 lakhs proposed for the procurement of Balloon Tamponade @Rs 1500 per piece for 1000 pieces for managing postpartum hemorrhage ( Rs 1000* Rs 1500 = Rs 15,00,000) 
Total cost = Rs 15, 00,000
Others including operating costs (OOC)
1. Rs 1721.30Lakhs for Level 2 Ultrasound @Rs 700/Beneficiary for 245900  Pregnant women (Rs 700*245900 beneficiaries = Rs 17,21,30,000)
Total Cost = Rs 17, 21, 30,000
IEC &amp; Printing
1. Rs 1.5 lakhs for printing of ANC wheel for 1500 health facilities at @Rs 100/unit (1500*100= 1, 50,000).
2. Rs 1.932 Lakhs for Printing of 322 sets of ANC,&amp; PNC  flip charts for CHCs @Rs 600 per set= 322*600 = 1,93,200
3. Rs 0.322 Lakhs for Printing of 322 Logs books for attendance in CHCs. @Rs 100/unit (322*100 = 32,200)
4. Rs 0.966 Lakhs for Printing of 322 MCH Posters (ANC + PNC) in wards of CHCs @Rs 300/unit (322*300 = 96,600)
5. Rs 6.44 Lakhs for Printing of 322000 ANC and PNC Pamphlets for CHCs @Rs 2/unit (322000*2= 6,44,000)
6. Rs 1.38 Lakhs for Printing of 69000 ANC and PNC Pamphlets for 23 District Hospitals (3000/DH) @Rs 2/unit (69000*2= 1,38,000)
7. Rs 1.64 Lakhs for Printing of 82000 ANC and PNC Pamphlets for 41 Sub District Hospitals (2000/DH) @Rs 2/unit (82000*2= 1,64,000)
8. Rs 1.0144 Lakhs for  Printing of 317ANC flip charts for  Health &amp; Wellness Centre of three HPD Districts @Rs 320/unit (317*320= 1,01,440)
9. Rs 1.585 Lakhs for Printing of 317 PNC flip charts for  Health &amp; Wellness Centre of three HPD Districts @Rs 500/unit (317*500= 1,58,500)
10. Rs 2.77375 Lakhs for Printing of 7925 flash cards (General Health &amp; Wellbeing + Childhood and Adolescent Health) for all Health &amp; Wellness Centre of three HPD Districts @Rs 35/unit (7925*35= 2,77,375)
11. 0.7291 Lakhs for Printing of 317 RES posters for  for all Health &amp; Wellness Centre of three HPD Districts @Rs 230/unit (317*230= 72,910)
Total Cost = Rs 1.5 lakhs+ Rs 1.932 Lakhs +Rs 0.322 Lakhs+ Rs 0.966 Lakhs +Rs 6.44 Lakhs +Rs 1.38 Lakhs +Rs 1.64 Lakhs +Rs 1.0144 Lakhs +Rs 1.585 Lakhs+ Rs 2.77375 Lakhs+0.7291 Lakhs = Rs 20.28225 Lakhs.
Capacity Building 
</t>
    </r>
    <r>
      <rPr>
        <sz val="12"/>
        <color rgb="FF000000"/>
        <rFont val="Calibri"/>
        <family val="2"/>
      </rPr>
      <t>1. Rs 23.828 lakhs for conducting four (04) State Level Training of Trainers of 161 CHCs for expansion of MCH CCP to all CHCs of Punjab @Rs 7400 per participant for 322 participants (2 participants from each facility) 7400  * 322 participants = 23,82,800
2. Rs 2.116 lakhs for one day Refresher/Boster Training of Staff of District Hospitals (10 Staff per facility) for 23 Districts @Rs 920 per participants for 230 participants (Rs 920* 230 participants = 2,11,600)
3. Rs 3.772 lakhs for one day Training for Staff of Sub Divisional Hospitals (10 Staff per facility) for 41 Districts @Rs 920 per participants for 410 participants (Rs 920* 410 participants = 3,77,200) 
4. Rs 9.2 lakhs for one day Training for Health and Wellness Centres for 10 Districts (50 CHOs per batch) @Rs 920 per participants for 1000 participants (Rs 920* 1000 participants = 9,20,000)</t>
    </r>
    <r>
      <rPr>
        <b/>
        <sz val="12"/>
        <color rgb="FF000000"/>
        <rFont val="Calibri"/>
        <family val="2"/>
      </rPr>
      <t xml:space="preserve">
Total Cost = Rs 23.828 Lakhs+ Rs 2.116 Lakhs +Rs 3.772 Lakhs +Rs 9.2 Lakhs= Rs 38.916 Lakhs
Proposed Budget =</t>
    </r>
    <r>
      <rPr>
        <sz val="12"/>
        <color rgb="FF000000"/>
        <rFont val="Calibri"/>
        <family val="2"/>
      </rPr>
      <t xml:space="preserve"> Rs 15.00 lakhs+ 1721.30 Lakhs + Rs 20.28225 Lakhs  + Rs 38.916 Lakhs = Rs 1795.49825 Lakhs</t>
    </r>
    <r>
      <rPr>
        <b/>
        <sz val="12"/>
        <color rgb="FF000000"/>
        <rFont val="Calibri"/>
        <family val="2"/>
      </rPr>
      <t xml:space="preserve">
Rs 1759.99 Lakhs Proposed Budget - FY 2025-26
Diagnostics (Consumables, PPP, Sample Transport) 
</t>
    </r>
    <r>
      <rPr>
        <sz val="12"/>
        <color rgb="FF000000"/>
        <rFont val="Calibri"/>
        <family val="2"/>
      </rPr>
      <t xml:space="preserve">1. Rs 15.00 lakhs proposed for the procurement of  Balloon Tamponade @Rs 1500 per piece for 1000 pieces for managing postpartum hemorrhage ( Rs 1000* Rs 1500 = Rs 15,00,000) 
Total cost = Rs 15, 00,000
Others including operating costs (OOC)
1. Rs 1721.30Lakhs for Level 2 Ultrasound @Rs 700/Beneficiary for 245900  Pregnant women (Rs 700*245900 beneficiaries = Rs 17,21,30,000)
Total Cost = Rs 17, 21, 30,000
</t>
    </r>
    <r>
      <rPr>
        <b/>
        <sz val="12"/>
        <color rgb="FF000000"/>
        <rFont val="Calibri"/>
        <family val="2"/>
      </rPr>
      <t xml:space="preserve">
IEC &amp; Printing
</t>
    </r>
    <r>
      <rPr>
        <sz val="12"/>
        <color rgb="FF000000"/>
        <rFont val="Calibri"/>
        <family val="2"/>
      </rPr>
      <t>1. Rs 0.966 Lakhs for Printing of  138  sets of ANC, PNC &amp; SNCU flip charts for District Hospitals @Rs 700 per set (138*700 = Rs 96,600) 
2. Rs 0.861 Lakhs for Printing of  123  sets of ANC, PNC &amp; NBSUs flip charts for Sub District Hospitals @Rs 700 per set (123*700 = Rs 86,100) 
3. Rs 0.128 Lakhs for Printing of 128 Logs books for MCH attendance in SDH @Rs 100/unit (128*100 = Rs 12,800)
4. Rs 0.384 Lakhs for Printing of 128 MCH Posters (ANC + PNC)  in wards  @Rs 300/unit (128*300 = Rs 38,400)
5. Rs 1.3056  Lakhs for  Printing of ANC flip charts for 408 all  Health &amp; Wellness Centre of three HPD Districts @Rs 320/unit (408 *320= Rs 1,30,560)
6. Rs 2.04 Lakhs for Printing of 408 PNC flip charts for all  Health &amp; Wellness Centre of three HPD Districts @Rs 500/unit (408*500= Rs 2,04,000)
7. Rs 3.57 Lakhs for Printing of 10200 flash cards (General Health &amp; Wellbeing + Childhood and Adolescent Health) for all Health &amp; Wellness Centre of three HPD Districts @Rs 35/unit (10200 *35=3, 57,000)
8. 0.9384 Lakhs for Printing of  408 RES posters for all Health &amp; Wellness Centre of three HPD Districts @Rs 230/unit (408 *230 = 93,840)
Total Cost = 0.966 Lakhs+ Rs 0.861 Lakhs+  Rs 0.128 Lakhs + Rs 0.384 Lakhs + Rs 1.3056  Lakhs+ Rs 2.04 Lakhs+  Rs 3.57 Lakhs+ 0.9384 Lakhs= 10.193</t>
    </r>
    <r>
      <rPr>
        <b/>
        <sz val="12"/>
        <color rgb="FF000000"/>
        <rFont val="Calibri"/>
        <family val="2"/>
      </rPr>
      <t xml:space="preserve">
Capacity Building 
</t>
    </r>
    <r>
      <rPr>
        <sz val="12"/>
        <color rgb="FF000000"/>
        <rFont val="Calibri"/>
        <family val="2"/>
      </rPr>
      <t xml:space="preserve">1. Rs 3.772 lakhs for one day Refresher/Boster Training of Staff of 41 Sub District Hospitals (10 Staff per facility) @Rs 920 per participants for 410 participants (Rs 920* 410 participants = 3,77,200)
2. Rs 9.7244  lakhs for one day Training for CHOs for 10 Districts (20 batch per district) @Rs 920 per participants for 1057 participants (Rs 920* 1057  participants = 9,72,440)
Total Cost = Rs 3.772 Lakhs+ Rs 9.7244 Lakhs = Rs 13.4964 Lakhs
Proposed Budget = Rs 15.00 lakhs+ Rs 1721.30 Lakhs + Rs 10.193 lakhs+ Rs 13.4964 Lakhs = Rs 1759.9894 Lakhs 
</t>
    </r>
  </si>
  <si>
    <r>
      <t xml:space="preserve">Rs. 123.10 lakhs for FY 2024-25
</t>
    </r>
    <r>
      <rPr>
        <sz val="12"/>
        <color rgb="FF000000"/>
        <rFont val="Calibri"/>
        <family val="2"/>
      </rPr>
      <t xml:space="preserve">1. Rs. 0.50 lakhs for Infrastructure Office maintenance.
2. Rs. 1.50 lakhs for Equipment Office furniture.
3. Rs. 6.00 lakhs for training of Appropriate Authorities/  PNDT Nodal Officers / Public Prosecutors / Training Medical Officers (2 workshops @ Rs. 3 lakhs/ workshop).
4. Rs. 5.00 lakhs for Use of IT in Online mechanisms for monitoring website/web portal, online PNDT records/ online registration. 
</t>
    </r>
    <r>
      <rPr>
        <sz val="12"/>
        <color rgb="FFFF0000"/>
        <rFont val="Calibri"/>
        <family val="2"/>
      </rPr>
      <t xml:space="preserve">5. Rs. 51.00 lakhs for IEC activities at State Level and District Level (Rs. 46.00 lakhs for 23 districts @ Rs. 2.00 lakhs/district and Rs. 5.00 lakhs for State level).  </t>
    </r>
    <r>
      <rPr>
        <sz val="12"/>
        <color rgb="FF000000"/>
        <rFont val="Calibri"/>
        <family val="2"/>
      </rPr>
      <t xml:space="preserve">
6. Rs. 54.10 lakhs for following :
a. Rs. 52.60 for Mobility Support (Rs. 46.00 lakhs for 23 districts @ Rs. 2.00 lakhs/district and Rs. 4.60 lakhs for State), Rs. 2.00  lakhs for NIMC/ SIMC  Visits, District Monitoring and inspection visits P&amp;M
b. Rs. 1.50 lakhs for New Computers, Printers and UPS etc.</t>
    </r>
    <r>
      <rPr>
        <b/>
        <sz val="12"/>
        <color rgb="FF000000"/>
        <rFont val="Calibri"/>
        <family val="2"/>
      </rPr>
      <t xml:space="preserve">
</t>
    </r>
    <r>
      <rPr>
        <sz val="12"/>
        <color rgb="FF000000"/>
        <rFont val="Calibri"/>
        <family val="2"/>
      </rPr>
      <t>7. Rs. 5.00 lakhs for Review Meetings.</t>
    </r>
    <r>
      <rPr>
        <b/>
        <sz val="12"/>
        <color rgb="FF000000"/>
        <rFont val="Calibri"/>
        <family val="2"/>
      </rPr>
      <t xml:space="preserve">
Rs. 120.10 lakhs for FY 2025-26
</t>
    </r>
    <r>
      <rPr>
        <sz val="12"/>
        <color rgb="FF000000"/>
        <rFont val="Calibri"/>
        <family val="2"/>
      </rPr>
      <t>1. Rs. 0.50 lakhs for Infrastructure Office maintenance.
2. Rs. 6.00 lakhs for training of Appropriate Authorities/  PNDT Nodal Officers / Public Prosecutors / Training Medical Officers (2 workshops @ Rs. 3 lakhs/ workshop).
3. Rs. 51.00 lakhs for IEC activities @ Rs. 2 lac per district for 23 districts at district level and Rs. 5 lacs for IEC-BCC activities at State level per year (Total: Rs. 51 lacs)  
4. Rs. 52.60 for Mobility Support (Rs. 46.00 lakhs for 23 districts @ Rs. 2.00 lakhs/district and Rs. 4.60 lakhs for State), Rs. 2.00  lakhs for NIMC/ SIMC  Visits, District Monitoring and inspection visits P&amp;M
5. Rs. 5.00 lakhs for Use of IT in Online mechanisms for monitoring website/web portal, online PNDT records/ online registration.         
6. Rs. 5.00 lakhs for Review Meetings.</t>
    </r>
    <r>
      <rPr>
        <b/>
        <sz val="12"/>
        <color rgb="FF000000"/>
        <rFont val="Calibri"/>
        <family val="2"/>
      </rPr>
      <t xml:space="preserve">
</t>
    </r>
  </si>
  <si>
    <r>
      <t xml:space="preserve">Rs. 6.52 Lakh for FY 2024-25 
</t>
    </r>
    <r>
      <rPr>
        <sz val="12"/>
        <color rgb="FF000000"/>
        <rFont val="Calibri"/>
        <family val="2"/>
      </rPr>
      <t xml:space="preserve">1. Rs 4.02 Lakhs For Trainings for 2 batches of MOs (22 Participants each) @ Rs. 2.01/batch.
2. Rs. 2.00 Lakhs for printing of 2000 SOP Manuals @ Rs.100/Manual.
3. Rs 0.50 lakhs for Review meeting at state,
</t>
    </r>
    <r>
      <rPr>
        <b/>
        <sz val="12"/>
        <color rgb="FF000000"/>
        <rFont val="Calibri"/>
        <family val="2"/>
      </rPr>
      <t xml:space="preserve">
Rs. 6.51 Lakh for FY 2025-26 
</t>
    </r>
    <r>
      <rPr>
        <sz val="12"/>
        <color rgb="FF000000"/>
        <rFont val="Calibri"/>
        <family val="2"/>
      </rPr>
      <t>1. Rs 4.02 Lakhs for Trainings for 2 batches of MOs (22 Participants each) @ Rs. 2.01/batch.
2. Rs. 2.00 Lakhs for printing of 2000 SOP Manuals @ Rs.100/Manual.
3. Rs 0.50 lakhs for Review meeting at state,</t>
    </r>
  </si>
  <si>
    <r>
      <t>Rs. 1257.11 lakhs for FY 2024-25</t>
    </r>
    <r>
      <rPr>
        <sz val="12"/>
        <color rgb="FF000000"/>
        <rFont val="Calibri"/>
        <family val="2"/>
      </rPr>
      <t xml:space="preserve">
1. Rs. 25.00 lakhs for 100 toolkits @ Rs. 25000 per kit for 24-25 &amp; 100 toolkits @ Rs. 25000 per kit 25-26.
Mobile Health Teams @ Rs. 65000 per  laptop for 2025-26 (65000*50=3250000). 
2. Rs. 53.45 lakhs :
a. Rs. 2.60 lakhs for One day refresher training of two batches of District Nodal officer RBSK, Nodal officer RBSK GMCs , School health medical Officer,  and District RBSK Coordinator regarding Procedure and Model costing for surgeries  and resource material of 64 participants i.e 32 participant per batch @ Rs. 1,30,000 (130000*2 =260000).
b.  Rs. 24.00 lakhs for Training of 6 batches of RBSK MHT  @ Rs 400000 lakh per batch i.e  (400000*6=24,00,000).
c. Rs. 1.25 lakhs for training of 1 batch of TOT 23 Mos 1 day orientation training on comprehensive New Born Screening @ Rs. 125000.
d. Rs. 25.60 lakhs for orientation training of  MO &amp; SN on comprehensive New Born Screening for 428 delivery points 3 Mos &amp; 3 SN per delivery point for 1 day @ 40,000 thousandper batches i.e  428*6=2568 &amp; 2568/40=64 batches=428*6=2568 &amp; 2568/40=64 batches=40000*64=25,60,000. 
3. Rs. 108.85 lakhs for IEC &amp; Printing :
a. Rs. 105.00 lakhs for Ongoing Activity Printing of 3500000 RBSK screening card @Rs.3 per cards i.e (35,00,000*3= Rs. 1,05,00,000).
b. Rs. 3.85 lakhs for Printing of Sun board displaying  Birth defects @ Rs. 900 per sun board  per delivery point i.e (428*900= Rs. 3,85,200).
4. Rs. 40.21 lakhs for Planning &amp; M&amp;E.
a.Rs. 32.50 lakhs for 50 Laptops for Mobile Health Teams @ Rs. 65000 per  laptop for 2024-25 (65000*50=3250000) &amp;  50 Laptops for 
b. Rs. 3.00 lakhs for Ongoing Activity 2 RBSK Convergence meetings FY 2024-25 @ Rs. 1,50,000 per meeting i.e Rs. 300000/-  (150000*2=3,00,000).
c. Rs. 4.71 lakhs for Ongoing Activity, 262 CUG connections @ RS 150/CUG/month for 262 Mobile Health Team (150X12= 1800 per team) (1800X262).
5. Rs. 1029.60 lakhs for Ongoing Activity, 260 MHTs for 12 months @ Rs 33,000/vehicle/month (33000X12X260=1029.60)
</t>
    </r>
    <r>
      <rPr>
        <b/>
        <sz val="12"/>
        <color rgb="FF000000"/>
        <rFont val="Calibri"/>
        <family val="2"/>
      </rPr>
      <t>Rs. 1257.11 lakhs for FY 2025-26</t>
    </r>
    <r>
      <rPr>
        <sz val="12"/>
        <color rgb="FF000000"/>
        <rFont val="Calibri"/>
        <family val="2"/>
      </rPr>
      <t xml:space="preserve">
1. Rs. 25.00 lakhs for 100 toolkits @ Rs. 25000 per kit for 24-25 &amp; 100 toolkits @ Rs. 25000 per kit 25-26.
Mobile Health Teams @ Rs. 65000 per  laptop for 2025-26 (65000*50=3250000). 
2. Rs. 53.45 lakhs :
a. Rs. 2.60 lakhs for One day refresher training of two batches of District Nodal officer RBSK, Nodal officer RBSK GMCs , School health medical Officer,  and District RBSK Coordinator regarding Procedure and Model costing for surgeries  and resource material of 64 participants i.e 32 participant per batch @ Rs. 1,30,000 (130000*2 =260000).
b.  Rs. 24.00 lakhs for Training of 6 batches of RBSK MHT  @ Rs 400000 lakh per batch i.e  (400000*6=24,00,000).
c. Rs. 1.25 lakhs for training of 1 batch of TOT 23 Mos 1 day orientation training on comprehensive New Born Screening @ Rs. 125000.
d. Rs. 25.60 lakhs for orientation training of  MO &amp; SN on comprehensive New Born Screening for 428 delivery points 3 Mos &amp; 3 SN per delivery point for 1 day @ 40,000 thousandper batches i.e  428*6=2568 &amp; 2568/40=64 batches=428*6=2568 &amp; 2568/40=64 batches=40000*64=25,60,000. 
3. Rs. 108.85 lakhs for IEC &amp; Printing :
a. Rs. 105.00 lakhs for Ongoing Activity Printing of 3500000 RBSK screening card @Rs.3 per cards i.e (35,00,000*3= Rs. 1,05,00,000).
b. Rs. 3.85 lakhs for Printing of Sun board displaying  Birth defects @ Rs. 900 per sun board  per delivery point i.e (428*900= Rs. 3,85,200).
4. Rs. 40.21 lakhs for Planning &amp; M&amp;E.
a.Rs. 32.50 lakhs for 50 Laptops for Mobile Health Teams @ Rs. 65000 per  laptop for 2024-25 (65000*50=3250000) &amp;  50 Laptops for 
b. Rs. 3.00 lakhs for Ongoing Activity 2 RBSK Convergence meetings FY 2024-25 @ Rs. 1,50,000 per meeting i.e Rs. 300000/-  (150000*2=3,00,000).
c. Rs. 4.71 lakhs for Ongoing Activity, 262 CUG connections @ RS 150/CUG/month for 262 Mobile Health Team (150X12= 1800 per team) (1800X262).
5. Rs. 1029.60 lakhs for Ongoing Activity, 260 MHTs for 12 months @ Rs 33,000/vehicle/month (33000X12X260=1029.60)
</t>
    </r>
  </si>
  <si>
    <r>
      <rPr>
        <b/>
        <sz val="12"/>
        <color rgb="FF000000"/>
        <rFont val="Calibri"/>
        <family val="2"/>
      </rPr>
      <t xml:space="preserve">Rs. 1298.00 lakhs for FY 24-25
</t>
    </r>
    <r>
      <rPr>
        <sz val="12"/>
        <color rgb="FF000000"/>
        <rFont val="Calibri"/>
        <family val="2"/>
      </rPr>
      <t xml:space="preserve">1. Rs. 360.00 lakhs for Construction of 3 New DEICs at Ferozepur, Patiala, Gurdaspur, @ 1.20 Lakh per DEIC construction i.e (1.20 Lakh * 3= 360 lakh for 3 DEICs construction.
2. Rs. 120 lakhs for equipment  of 3 DEICs at Ferozepur, Patiala, Gurdaspur @ 40 Lakh per DEIC (40 Lakh * 3= 120 lakh for 3 DEICs 
3. Rs. 6.00 lakhs for operational expenditure Rs. 10,000./-month for 12 months for 5 DEIC for (10000X12X5 =6,00,000).
4. Rs. 6.00 lakhs for Printing of DEIC materials @ 1,20,000 per DEIC for 5 DEIC
5. Rs. 6.00 lakhs for Training of 1 batch  of DEIC staff @ Rs 6.00 lakh/40 participant per batch
6. Rs. 800.00 lakhs for referral support for secondary tertiary care.
</t>
    </r>
    <r>
      <rPr>
        <b/>
        <sz val="12"/>
        <color rgb="FF000000"/>
        <rFont val="Calibri"/>
        <family val="2"/>
      </rPr>
      <t xml:space="preserve">
Rs. 1138.00 lakhs for FY 25-26
</t>
    </r>
    <r>
      <rPr>
        <sz val="12"/>
        <color rgb="FF000000"/>
        <rFont val="Calibri"/>
        <family val="2"/>
      </rPr>
      <t>1. Rs. 240.00 lakhs for Construction of 2 New DEICs at Mohali &amp; Fazilka @ 1.20 Lakh per DEIC construction i.e (1.20 Lakh * 2= 240 lakh for 2 DEICs construction.
2. Rs. 80 lakhs for equipment  of 2 DEICs at Mohali &amp; Fazilka @ 40 Lakh per DEIC construction i.e (40 Lakh * 2= 80 lakh for 2 DEICs
3. Rs. 6.00 lakhs for operational expenditure Rs. 10,000./-month for 12 months for 5 DEIC for (10000X12X5 =6,00,000).
4. Rs. 6.00 lakhs for Printing of DEIC materials @ 1,20,000 per DEIC for 5 DEIC
5. Rs. 6.00 lakhs for Training of 1 batch  of DEIC staff @ Rs 6.00 lakh/40 participant per batch
6. Rs. 800.00 lakhs for referral support for secondary tertiary care.</t>
    </r>
    <r>
      <rPr>
        <b/>
        <sz val="12"/>
        <color rgb="FF000000"/>
        <rFont val="Calibri"/>
        <family val="2"/>
      </rPr>
      <t xml:space="preserve">
</t>
    </r>
  </si>
  <si>
    <r>
      <rPr>
        <b/>
        <sz val="12"/>
        <color rgb="FF000000"/>
        <rFont val="Calibri"/>
        <family val="2"/>
      </rPr>
      <t>Rs 153.8756 Lakhs for  FY 2024-25 &amp; 2024-25</t>
    </r>
    <r>
      <rPr>
        <sz val="12"/>
        <color rgb="FF000000"/>
        <rFont val="Calibri"/>
        <family val="2"/>
      </rPr>
      <t xml:space="preserve">
• Rs 8.3306 Lakhs for 2 days State Level ToT SAANS Programme for 2 batches of District Immunization Officers and Pediatricians @Rs 416530 per batch (Rs 416530 * 2 batches = Rs 8.3306 Lakhs)
• Rs 46.345 Lakhs for 1 day Block Level SAANS Programme Training for 62 batches of CHO’s+ ANM’s + SN’s + ASHA’s @Rs 74750 per batch (Rs 74750 * 62 batches = Rs 46.345 Lakhs)
Total Cost = Rs 8.3306 Lakhs + Rs 46.345 Lakhs = Rs 54.6756 Lakhs
(All trainings budget is being proposed as per guidelines and discussion with PO Training SIHFW)
Others including operating costs(OOC)
• Rs 11.50 Lakhs for SAANS campaign activities from November to February for 23 Districts   @Rs 50,000 per Districts (Rs 50000* 23 = Rs 11.50 Lakhs )
• Rs 2.00 Lakhs for State Level Launch and campaign activities during celebration of SAANS campaign
Total Cost Rs 11.50 lakhs + Rs 2.00 Lakhs = Rs 13.50 Lakhs
• Rs 5.00 Lakhs for Audio visual activities during SAANS campaign.
• Rs  46.00 Lakhs for District Level IEC BCC activities during SAANS Campaign @Rs 2,00,000 per Districts for 23 Districts (Rs 2,00,000 * 23 = Rs 46,00,000) 
• Rs 4.6 Lakhs for Printing of SAANS guidelines @Rs 20,000 per District for 23 Districts (Rs 20,000* 23 = Rs 4,60,000 Lakhs)
Total Cost = Rs 5.00 Lakhs + Rs 46.00  Lakhs + Rs 4.6 Lakhs = Rs  55.6 Lakhs  
• Rs 2.00 Lakhs for State Level Planning Cum Review Meeting (Annual) 
• Rs 4.6 Lakhs for District Level Planning Cum Review Meeting (Annual) @Rs 20,000 per District for 23 Districts (Rs 20,000 * 23 = Rs 4,60,000 Lakhs
• Rs 11.50 Lakhs for Supportive supervision visits for Districts during SAANS campaign @ Rs 50,000* 23= Rs 11.50 Lakhs.
• Rs 12.00 Lakhs for Supportive Supervision visit @Rs 1,00,000 Lakh per month at State level (Rs 12.00 * 12 months = Rs 12,00,000 Lakhs
Total Cost = Rs 2.00  Lakhs +Rs 4.6 Lakhs + Rs 11.50 Lakhs + Rs 12.00 Lakhs = Rs 30.1 Lakhs 
Total Budget Proposed = Rs 54.6756 Lakhs + Rs 13.50 Lakhs+ Rs 55.6 Lakhs + Rs 30.1 Lakhs = Rs 153.8756 Lakhs. 
</t>
    </r>
    <r>
      <rPr>
        <b/>
        <sz val="12"/>
        <color rgb="FF000000"/>
        <rFont val="Calibri"/>
        <family val="2"/>
      </rPr>
      <t xml:space="preserve">
Rs 153.8756 Lakhs for  FY 2025-26</t>
    </r>
    <r>
      <rPr>
        <sz val="12"/>
        <color rgb="FF000000"/>
        <rFont val="Calibri"/>
        <family val="2"/>
      </rPr>
      <t xml:space="preserve">
• Rs 8.3306 Lakhs for 2 days State Level ToT SAANS Programme for 2 batches of District Immunization Officers and Pediatricians @Rs 416530 per batch (Rs 416530 * 2 batches = Rs 8.3306 Lakhs)
• Rs 46.345 Lakhs for 1 day Block Level SAANS Programme Training for 62 batches of CHO’s+ ANM’s + SN’s + ASHA’s @Rs 74750 per batch (Rs 74750 * 62 batches = Rs 46.345 Lakhs)
Total Cost = Rs 8.3306 Lakhs + Rs 46.345 Lakhs = Rs 54.6756 Lakhs
(All trainings budget is being proposed as per guidelines and discussion with PO Training SIHFW)
Others including operating costs(OOC)
• Rs 11.50 Lakhs for SAANS campaign activities from November to February for 23 Districts   @Rs 50,000 per Districts (Rs 50000* 23 = Rs 11.50 Lakhs )
• Rs 2.00 Lakhs for State Level Launch and campaign activities during celebration of SAANS campaign
Total Cost Rs 11.50 lakhs + Rs 2.00 Lakhs = Rs 13.50 Lakhs
• Rs 5.00 Lakhs for Audio visual activities during SAANS campaign.
• Rs  46.00 Lakhs for District Level IEC BCC activities during SAANS Campaign @Rs 2,00,000 per Districts for 23 Districts (Rs 2,00,000 * 23 = Rs 46,00,000) 
• Rs 4.6 Lakhs for Printing of SAANS guidelines @Rs 20,000 per District for 23 Districts (Rs 20,000* 23 = Rs 4,60,000 Lakhs)
Total Cost = Rs 5.00 Lakhs + Rs 46.00  Lakhs + Rs 4.6 Lakhs = Rs  55.6 Lakhs  
• Rs 2.00 Lakhs for State Level Planning Cum Review Meeting (Annual) 
• Rs 4.6 Lakhs for District Level Planning Cum Review Meeting (Annual) @Rs 20,000 per District for 23 Districts (Rs 20,000 * 23 = Rs 4,60,000 Lakhs
• Rs 11.50 Lakhs for Supportive supervision visits for Districts during SAANS campaign @ Rs 50,000* 23= Rs 11.50 Lakhs.
• Rs 12.00 Lakhs for Supportive Supervision visit @Rs 1,00,000 Lakh per month at State level (Rs 12.00 * 12 months = Rs 12,00,000 Lakhs
Total Cost = Rs 2.00  Lakhs +Rs 4.6 Lakhs + Rs 11.50 Lakhs + Rs 12.00 Lakhs = Rs 30.1 Lakhs 
Total Budget Proposed = Rs 54.6756 Lakhs + Rs 13.50 Lakhs+ Rs 55.6 Lakhs + Rs 30.1 Lakhs = Rs 153.8756 Lakhs.</t>
    </r>
  </si>
  <si>
    <r>
      <t xml:space="preserve">Rs 64.32 lakhs for FY 2024-25
</t>
    </r>
    <r>
      <rPr>
        <sz val="12"/>
        <color rgb="FF000000"/>
        <rFont val="Calibri"/>
        <family val="2"/>
      </rPr>
      <t>1. Rs 16.75 Lakh for F-IMNCI Training of Medical Officers 2 batches 16 trainees per batch @418600/- unit cost per batch.  
2. Rs 11.41 Lakh for IMNCI TOT Training of MOs 2 batches 20 trainees per batch @570688/- unit cost per batch.  
3. Rs 11.41 Lakh for IMNCI TOT Training of SNs 2 batches 25 trainees per batch @570688/- unit cost per batch. 
4. Rs 24.75 Lakh for IMNCI Training of CHOs/ANMs at Districts 15 batches 30 trainees per batch @165025/- unit cost per batch.</t>
    </r>
    <r>
      <rPr>
        <b/>
        <sz val="12"/>
        <color rgb="FF000000"/>
        <rFont val="Calibri"/>
        <family val="2"/>
      </rPr>
      <t xml:space="preserve">
Rs 64.32 lakhs for FY 2025-26
</t>
    </r>
    <r>
      <rPr>
        <sz val="12"/>
        <color rgb="FF000000"/>
        <rFont val="Calibri"/>
        <family val="2"/>
      </rPr>
      <t>1. Rs 16.75 Lakh for F-IMNCI Training of Medical Officers 2 batches 16 trainees per batch @418600/- unit cost per batch.  
2. Rs 11.41 Lakh for IMNCI TOT Training of MOs 2 batches 20 trainees per batch @570688/- unit cost per batch.  
3. Rs 11.41 Lakh for IMNCI TOT Training of SNs 2 batches 25 trainees per batch @570688/- unit cost per batch. 
4. Rs 24.75 Lakh for IMNCI Training of CHOs/ANMs at Districts 15 batches 30 trainees per batch @165025/- unit cost per batch.</t>
    </r>
    <r>
      <rPr>
        <b/>
        <sz val="12"/>
        <color rgb="FF000000"/>
        <rFont val="Calibri"/>
        <family val="2"/>
      </rPr>
      <t xml:space="preserve">
</t>
    </r>
  </si>
  <si>
    <r>
      <t xml:space="preserve">Rs 250  Lakhs for FY 2024-25
</t>
    </r>
    <r>
      <rPr>
        <sz val="12"/>
        <color rgb="FF000000"/>
        <rFont val="Calibri"/>
        <family val="2"/>
      </rPr>
      <t>Rs 250 Lakhs JSSK diagnostics, drugs and consumables for 50000 sick infants upto one year @Rs.500 per sick infant</t>
    </r>
    <r>
      <rPr>
        <b/>
        <sz val="12"/>
        <color rgb="FF000000"/>
        <rFont val="Calibri"/>
        <family val="2"/>
      </rPr>
      <t xml:space="preserve">
Rs 250Lakhs for FY 2025-26
</t>
    </r>
    <r>
      <rPr>
        <sz val="12"/>
        <color rgb="FF000000"/>
        <rFont val="Calibri"/>
        <family val="2"/>
      </rPr>
      <t>Rs 250 Lakhs JSSK diagnostics, drugs and consumables for 50000 sick infants upto one year @Rs.500 per sick infant</t>
    </r>
  </si>
  <si>
    <r>
      <t xml:space="preserve">Rs 150  Lakhs for FY 2024-25
</t>
    </r>
    <r>
      <rPr>
        <sz val="12"/>
        <color rgb="FF000000"/>
        <rFont val="Calibri"/>
        <family val="2"/>
      </rPr>
      <t>Ongoing activity: Referral Transport (Sick Infant) @ 50000x300= Rs.150.00 lakhs</t>
    </r>
    <r>
      <rPr>
        <b/>
        <sz val="12"/>
        <color rgb="FF000000"/>
        <rFont val="Calibri"/>
        <family val="2"/>
      </rPr>
      <t xml:space="preserve">
Rs 150  Lakhs for FY 2025-26
</t>
    </r>
    <r>
      <rPr>
        <sz val="12"/>
        <color rgb="FF000000"/>
        <rFont val="Calibri"/>
        <family val="2"/>
      </rPr>
      <t>Ongoing activity: Referral Transport (Sick Infant) @ 50000x300= Rs.150.00 lakhs</t>
    </r>
  </si>
  <si>
    <r>
      <t xml:space="preserve">Rs. 2680.98 for FY 2024-25 and Rs. 2680.98 for FY 2025-26
</t>
    </r>
    <r>
      <rPr>
        <sz val="12"/>
        <color rgb="FF000000"/>
        <rFont val="Calibri"/>
        <family val="2"/>
      </rPr>
      <t>1. Rs. 46.25 lakhs for Equipment (Including Furniture, Excluding Computers)
2. Rs. 7.32 lakhs for  Drugs and Supplies
a) New activity proposed for Anaphylaxis kits @ 100/- per kit  for 5200 (ANMs +10% buffer) = 5,72,000 
b) New activity proposed for AEFI kits @ 200/- per kit for 725 (Cold Chain points + 10% buffer) = 1,59,500
3. Rs. 80.21 lakhs for Diagnostics (Consumables, PPP, Sample Transport)
4. Rs. 223.5 lakhs for Capacity building incl. Training                                             
5. Rs. 1111.74 lakhs for ASHA incentives 
6. Rs. 525.03 lakhs for Others including operating costs(OOC)
7. Rs. 294.02 lakhs for IEC &amp; Printing
8. Rs 178.52 lakhs for Planning &amp; M&amp;E                                        
9. Rs. 214.38 lakhs for Surveillance, Research, Review, Evaluation (SRRE)</t>
    </r>
    <r>
      <rPr>
        <b/>
        <sz val="12"/>
        <color rgb="FF000000"/>
        <rFont val="Calibri"/>
        <family val="2"/>
      </rPr>
      <t xml:space="preserve">
</t>
    </r>
    <r>
      <rPr>
        <sz val="12"/>
        <color rgb="FF000000"/>
        <rFont val="Calibri"/>
        <family val="2"/>
      </rPr>
      <t>(Detailed Annexure attached)</t>
    </r>
    <r>
      <rPr>
        <b/>
        <sz val="12"/>
        <color rgb="FF000000"/>
        <rFont val="Calibri"/>
        <family val="2"/>
      </rPr>
      <t xml:space="preserve">
</t>
    </r>
  </si>
  <si>
    <r>
      <rPr>
        <b/>
        <sz val="12"/>
        <color rgb="FF000000"/>
        <rFont val="Calibri"/>
        <family val="2"/>
      </rPr>
      <t xml:space="preserve">Rs. 288.51 for FY 2024-25
</t>
    </r>
    <r>
      <rPr>
        <sz val="12"/>
        <color rgb="FF000000"/>
        <rFont val="Calibri"/>
        <family val="2"/>
      </rPr>
      <t xml:space="preserve">(Detailed Brackup Annexure attached)
</t>
    </r>
    <r>
      <rPr>
        <b/>
        <sz val="12"/>
        <color rgb="FF000000"/>
        <rFont val="Calibri"/>
        <family val="2"/>
      </rPr>
      <t xml:space="preserve">Rs. 305.36 for FY 2025-26
</t>
    </r>
    <r>
      <rPr>
        <sz val="12"/>
        <color rgb="FF000000"/>
        <rFont val="Calibri"/>
        <family val="2"/>
      </rPr>
      <t>(Detailed Brackup Annexure attached)</t>
    </r>
  </si>
  <si>
    <r>
      <t xml:space="preserve">Rs. 70.62 lakhs for FY 2024-25
1. </t>
    </r>
    <r>
      <rPr>
        <sz val="12"/>
        <color rgb="FF000000"/>
        <rFont val="Calibri"/>
        <family val="2"/>
      </rPr>
      <t xml:space="preserve">Rs. 18.00 lakhs for training
a. Rs. 7.00 lakhs for 4 days AFHS capacity building training of Medical Officers 2 batches @Rs3,50,000/ batch
b. Rs. 7.5 lakh for AFHS trainings of 3 batches of ANM/LHV/MPW @ Rs. 2,50,000/batch
c. Rs 3.50 lakh for AFHS training of 1 batch of ICTC counsellors @RS 3,50,000/ batch (Capacity Building).
2. Rs. 47.42 lakhs for Operation cost
a. Rs 21.9 lakhs for towards Operation cost of 219 AFHCs @ Rs 10000/AFHCs (other including operating costs).
b. Rs 2.00 lakhs for establishment of two Model-AFHC @ Rs. 1,00,000
c. Rs. 23.52 lakh for Honorarium to 70 ICTC counsellors for conducting AH outreach activities 8 times a month (biweekly) @ 350/outreach (other including operating costs) 
3. Rs.5.20 lakh for printing for 1200 AFHCs-Registers @ Rs.100/register and 1,00,000 AFHC cards @ Rs. 4 per AFHC card.
</t>
    </r>
    <r>
      <rPr>
        <b/>
        <sz val="12"/>
        <color rgb="FF000000"/>
        <rFont val="Calibri"/>
        <family val="2"/>
      </rPr>
      <t xml:space="preserve">
Rs. 70.62 lakhs for FY 2025-26
1. </t>
    </r>
    <r>
      <rPr>
        <sz val="12"/>
        <color rgb="FF000000"/>
        <rFont val="Calibri"/>
        <family val="2"/>
      </rPr>
      <t xml:space="preserve">Rs. 18.00 lakhs for training
a. Rs. 7.00 lakhs for 4 days AFHS capacity building training of Medical Officers 2 batches @Rs3,50,000/ batch
b. Rs. 7.5 lakh for AFHS trainings of 3 batches of ANM/LHV/MPW @ Rs. 2,50,000/batch
c. Rs 3.50 lakh for AFHS training of 1 batch of ICTC counsellors @RS 3,50,000/ batch (Capacity Building).
2. Rs. 47.42 lakhs for Operation cost
a. Rs 21.9 lakhs for towards Operation cost of 219 AFHCs @ Rs 10000/AFHCs (other including operating costs).
b. Rs 2.00 lakhs for establishment of two Model-AFHC @ Rs. 1,00,000
c. Rs. 23.52 lakh for Honorarium to 70 ICTC counsellors for conducting AH outreach activities 8 times a month (biweekly) @ 350/outreach (other including operating costs) 
3. Rs.5.20 lakh for printing for 1200 AFHCs-Registers @ Rs.100/register and 1,00,000 AFHC cards @ Rs. 4 per AFHC card.
</t>
    </r>
  </si>
  <si>
    <r>
      <t xml:space="preserve">Rs. 316.82 lakhs for FY 2024-25
</t>
    </r>
    <r>
      <rPr>
        <sz val="12"/>
        <color rgb="FF000000"/>
        <rFont val="Calibri"/>
        <family val="2"/>
      </rPr>
      <t xml:space="preserve">1. Rs. 197.43 lakhs :
a. Rs. 122.41 lakhs for Ongoing Activity - for 1651931 beneficiaries for Blue IFA tablets for 52 weeks @Rs. 14.25 for 10x10 tablet strip
b.  Rs. 75.02 lakh for Ongoing Activity - for 31 lakh beneficiaries for 2 times in a year for albendazole tablets Rs 1.21 per tablet.
2. Rs 68.55 lakhs for 1371 batches of one day block level WIFS capacity building workshop for teachers/AWW/ASHA @Rs 5000/batch
3. Rs. 50.84 lakh for IEC &amp; printing under WIFS
a) Rs. 30.00 lakhs for 30,000 WIFS Register - @ Rs.100/register
b) Rs. 16.84 lakhs for reporting formats -  3,30,00 for Schools, 2,30,000 for AWC  1,430 for Block Education and ICDS Printing under WIFS @ Rs. 3/format
c) Rs 4.00 lakhs for Media Mix of Mass Media/ Mid Media including promotion of nutrition and anemia prevention
</t>
    </r>
    <r>
      <rPr>
        <b/>
        <sz val="12"/>
        <color rgb="FF000000"/>
        <rFont val="Calibri"/>
        <family val="2"/>
      </rPr>
      <t xml:space="preserve">
Rs. 316.82 lakhs for FY 2025-26
</t>
    </r>
    <r>
      <rPr>
        <sz val="12"/>
        <color rgb="FF000000"/>
        <rFont val="Calibri"/>
        <family val="2"/>
      </rPr>
      <t xml:space="preserve">1. Rs. 197.43 lakhs :
a. Rs. 122.41 lakhs for Ongoing Activity - for 1651931 beneficiaries for Blue IFA tablets for 52 weeks @Rs. 14.25 for 10x10 tablet strip
b.  Rs. 75.02 lakh for Ongoing Activity - for 31 lakh beneficiaries for 2 times in a year for albendazole tablets Rs 1.21 per tablet.
2. Rs 68.55 lakhs for 1371 batches of one day block level WIFS capacity building workshop for teachers/AWW/ASHA @Rs 5000/batch
3. Rs. 50.84 lakh for IEC &amp; printing under WIFS
a) Rs. 30.00 lakhs for 30,000 WIFS Register - @ Rs.100/register
b) Rs. 16.84 lakhs for reporting formats -  3,30,00 for Schools, 2,30,000 for AWC  1,430 for Block Education and ICDS Printing under WIFS @ Rs. 3/format
c) Rs 4.00 lakhs for Media Mix of Mass Media/ Mid Media including promotion of nutrition and anemia prevention
</t>
    </r>
  </si>
  <si>
    <r>
      <t>Rs. 1181.65 lakhs for FY 2024-25</t>
    </r>
    <r>
      <rPr>
        <sz val="12"/>
        <color rgb="FF000000"/>
        <rFont val="Calibri"/>
        <family val="2"/>
      </rPr>
      <t xml:space="preserve">
1. Rs. 1149.12 lakhs for procurement of Sanitary napkins @ Rs. 1.33/napkin for 8.00 lakhs Adolescent girls for 9 napkins/cycle for 12 cycle in year (procurement).
2. Rs. 2.53 lakhs for training (MHS District/block level) of ASHA/Teachers/FLHW @ Rs. 2.53 lakhs. 
3. Rs. 30.00 lakh for IEC &amp; printing for Menstrual Hygiene Scheme (MHS)
</t>
    </r>
    <r>
      <rPr>
        <b/>
        <sz val="12"/>
        <color rgb="FF000000"/>
        <rFont val="Calibri"/>
        <family val="2"/>
      </rPr>
      <t xml:space="preserve">
Rs. 1181.65 lakhs for FY 2025-26
</t>
    </r>
    <r>
      <rPr>
        <sz val="12"/>
        <color rgb="FF000000"/>
        <rFont val="Calibri"/>
        <family val="2"/>
      </rPr>
      <t>1. Rs. 1149.12 lakhs for procurement of Sanitary napkins @ Rs. 1.33/napkin for 8.00 lakhs Adolescent girls for 9 napkins/cycle for 12 cycle in year (procurement).
2. Rs. 2.53 lakhs for training (MHS District/block level) of ASHA/Teachers/FLHW @ Rs. 2.53 lakhs. 
3. Rs. 30.00 lakh for IEC &amp; printing for Menstrual Hygiene Scheme (MHS)</t>
    </r>
  </si>
  <si>
    <r>
      <t>Rs. 420.74 lakhs for FY 2024-25</t>
    </r>
    <r>
      <rPr>
        <sz val="12"/>
        <color rgb="FF000000"/>
        <rFont val="Calibri"/>
        <family val="2"/>
      </rPr>
      <t xml:space="preserve">
1. Rs. 97.63 lakhs for Training :
a. Rs.19.5 lakh for Training of 13 batch of ANM for PE programme (Block/District level) @ Rs. 1.5 lakh per batch (30 Participants).
b. Rs. 78.13 lakh Training of Peer Educator (Sub block level) Rs.50,000/batch for 156 batches of 32PEs+8ASHAs
2. Rs. 20.03 lakhs for Incentive :
a. Rs.0.20 lakh for Incentive to ASHA for PE selection Rs.100/PE selected  
b. Rs.19.83 lakh for Incentive to 2479 ASHA for mobilizing adolescents and community for AHWD Rs. 200/ASHA /AHWD for 4 AHWD in a year.
3. Rs. 268.08 lakhs for 
a. Rs. 182.00 lakh for organizing quarterly Adolescent Health &amp; Wellness day Rs. 2500 per AHWD X 4 times a year in 1820 villages in RKSK districts.
b. Rs. 25.08 lakh for organizing Monthly Adolescent Friendly Club meetings at subcentre level Rs.500 per meeting for 418 sub centres.
c. Rs. 61.00 lakh for Non monetary Incentives for Peer Educators @ Rs. 50 per PE/month.
4. Rs. 35.00 lakhs for printing of 5000 PE Kit &amp; Diary @Rs. 700 per kit.
</t>
    </r>
    <r>
      <rPr>
        <b/>
        <sz val="12"/>
        <color rgb="FF000000"/>
        <rFont val="Calibri"/>
        <family val="2"/>
      </rPr>
      <t xml:space="preserve">
Rs. 400.91lakhs for FY 2025-26</t>
    </r>
    <r>
      <rPr>
        <sz val="12"/>
        <color rgb="FF000000"/>
        <rFont val="Calibri"/>
        <family val="2"/>
      </rPr>
      <t xml:space="preserve">
1. Rs. 97.63 lakhs for Training :
a. Rs.19.5 lakh for Training of 13 batch of ANM for PE programme (Block/District level) @ Rs. 1.5 lakh per batch (30 Participants).
b. Rs. 78.13 lakh Training of Peer Educator (Sub block level) Rs.50,000/batch for 156 batches of 32PEs+8ASHAs
2. Rs. 0.20 lakhs for Incentive to ASHA for PE selection Rs.100/PE selected  
3. Rs. 268.08 lakhs for 
a. Rs. 182.00 lakh for organizing quarterly Adolescent Health &amp; Wellness day Rs. 2500 per AHWD X 4 times a year in 1820 villages in RKSK districts.
b. Rs. 25.08 lakh for organizing Monthly Adolescent Friendly Club meetings at subcentre level Rs.500 per meeting for 418 sub centres.
c. Rs. 61.00 lakh for Non monetary Incentives for Peer Educators @ Rs. 50 per PE/month.
4. Rs. 35.00 lakhs for printing of 5000 PE Kit &amp; Diary @Rs. 700 per kit.
</t>
    </r>
  </si>
  <si>
    <r>
      <t xml:space="preserve">Rs. 229.81 lakhs for FY 2024-25
</t>
    </r>
    <r>
      <rPr>
        <sz val="12"/>
        <color rgb="FF000000"/>
        <rFont val="Calibri"/>
        <family val="2"/>
      </rPr>
      <t>1. Rs. 105.14 lakhs for Training
a. Rs. 7.00 lakh for Training of master trainers at district in 5 districts &amp; refresher training in 2 districts.
b. Rs.98.14 Lakh for Training of Nodal teachers (HWAs) incl MIS training in 5 districts &amp;  refresher training in 2 districts. 
2. Rs. 77.44 lakhs for OOC
a. Rs 5.04 lakhs for 70 ICTC counselors for outreach activity @ Rs 150/visit for 4 visits/month
b. Rs. 2.40 lakh for IT Support for 8 districts @Rs. 30000/districts.
c. Rs. 70.00 lakh for Merchandise( Caps, T-shirts, certificate, Cups etc) @ 14.00 lakh/ districts for 5 districts.
3. Rs. 39.23 lakhs for IEC &amp; Printing 
a. Rs. 16.00 Lakh for IEC/BCC Activities for SHWP (Rs 2 lakhs/distt) for 8 districts. 
b. Rs.23.23 lakh for Printing teachers training manual, training curriculum and facilitators guide @ Rs 800/HWA for 5 districts.
4. P&amp;M Rs. 8.00 Lakh for Quarterly District Level Coordination Committee meeting (Rs. 1.00 lakh /distt.)</t>
    </r>
    <r>
      <rPr>
        <b/>
        <sz val="12"/>
        <color rgb="FF000000"/>
        <rFont val="Calibri"/>
        <family val="2"/>
      </rPr>
      <t xml:space="preserve">
Rs. 289.86 lakhs for FY 2025-26
</t>
    </r>
    <r>
      <rPr>
        <sz val="12"/>
        <color rgb="FF000000"/>
        <rFont val="Calibri"/>
        <family val="2"/>
      </rPr>
      <t>1. Rs. 139.94 lakhs for Training
a. Rs. 6.00 lakh for Training of master trainers at district in 5 districts &amp; refresher training in 2 districts.
b. Rs. 133.94 Lakh for Training of Nodal teachers (HWAs) incl MIS training in 5 districts &amp; refresher training in 2 districts. 
2. Rs. 78.94 lakhs for OOC
a. Rs 5.04 lakhs for 70 ICTC counselors for outreach activity @ Rs 150/visit for 4 visits/month
b. Rs. 3.90 lakh for IT Support for 13 districts @Rs. 30000/districts.
c Rs. 70.00 lakh for Merchandise (Caps, T-shirts, certificate, Cups etc) @ 14.00 lakh/ districts for 5 districts.
3. Rs. 57.98 lakhs for IEC &amp; Printing 
a. Rs. 26.00 Lakh for IEC/BCC Activities for SHWP (Rs 2 lakhs/distt) for 13 districts. 
b. Rs. 31.98 lakh for Printing teachers training manual, training curriculum and facilitators guide @ Rs 800/HWA for 5 districts.
4. Rs. 13.00 Lakh for Quarterly District Level Coordination Committee meeting (Rs. 1.00 lakh /distt.)</t>
    </r>
    <r>
      <rPr>
        <b/>
        <sz val="12"/>
        <color rgb="FF000000"/>
        <rFont val="Calibri"/>
        <family val="2"/>
      </rPr>
      <t xml:space="preserve">
</t>
    </r>
  </si>
  <si>
    <r>
      <t xml:space="preserve">Rs. 31.52 lakhs for FY 2024-25
1. </t>
    </r>
    <r>
      <rPr>
        <sz val="12"/>
        <color rgb="FF000000"/>
        <rFont val="Calibri"/>
        <family val="2"/>
      </rPr>
      <t xml:space="preserve">Rs. 24.00 lakhs :
a. Rs 3.00 lakhs for Rewards and Recognition for good performing PEs Rs 300/ PE felicitated (in non-monetary forms)
b. Rs 6.00 lakhs for Rewards and Recognition for good performing HWAs Rs750/ HWA felicitated (in non-monetary forms) for 800 HWA in 8 districts
c. Rs 15.00 lakhs for Regional Level review workshops under RKSK/SHWP 
2. Rs. 7.52 lakhs :
a. Rs 5.52 lakhs for Quarterly district level review meeting for 23 districts Rs. 6000/quarter/district (Planning and M&amp;E) 
b. Rs 1.00 lakhs for State level review meeting
c. Rs 1.00 lakhs for Bi-Annual Meeting with Education for SHWP-SLCC Rs 50,000 per meeting
</t>
    </r>
    <r>
      <rPr>
        <b/>
        <sz val="12"/>
        <color rgb="FF000000"/>
        <rFont val="Calibri"/>
        <family val="2"/>
      </rPr>
      <t>Rs. 35.27 lakhs for FY 2025-26</t>
    </r>
    <r>
      <rPr>
        <sz val="12"/>
        <color rgb="FF000000"/>
        <rFont val="Calibri"/>
        <family val="2"/>
      </rPr>
      <t xml:space="preserve">
1. Rs. 27.75 lakhs :
a. Rs 3.00 lakhs for Rewards and Recognition for good performing PEs Rs 300/ PE felicitated (in non-monetary forms)
b. Rs 9.75 lakhs for Rewards and Recognition for good performing HWAs Rs750/ HWA felicitated (in non-monetary forms) for 1300 HWA in 13 districts
c. Rs 15 lakhs for Regional Level review workshops under RKSK/SHWP 
2. Rs. 7.52 lakhs :
a. Rs 5.52 lakhs for Quarterly district level review meeting for 23 districts Rs. 6000/quarter/district (Planning and M&amp;E) 
b. Rs 1.00 lakhs for State level review meeting
c. Rs 1.00 lakhs for Bi-Annual Meeting with Education for SHWP-SLCC Rs 50,000 per meeting</t>
    </r>
  </si>
  <si>
    <r>
      <t xml:space="preserve">Rs. 11.00 lakhs for FY 2024-25
1. </t>
    </r>
    <r>
      <rPr>
        <sz val="12"/>
        <color rgb="FF000000"/>
        <rFont val="Calibri"/>
        <family val="2"/>
      </rPr>
      <t>Rs. 5.00 lakhs for IEC activities and printing.
2. Rs. 6.00 lakh for conducting study regarding "Causes for Menarche at early age" at level of community/school in co-ordination with BR Ambedkar SIMS (AIMS) Mohali</t>
    </r>
    <r>
      <rPr>
        <b/>
        <sz val="12"/>
        <color rgb="FF000000"/>
        <rFont val="Calibri"/>
        <family val="2"/>
      </rPr>
      <t xml:space="preserve">
Rs. 5.00 lakhs for FY 2025-26
1. </t>
    </r>
    <r>
      <rPr>
        <sz val="12"/>
        <color rgb="FF000000"/>
        <rFont val="Calibri"/>
        <family val="2"/>
      </rPr>
      <t>Rs. 5.00 lakhs for IEC activities and printing.</t>
    </r>
    <r>
      <rPr>
        <b/>
        <sz val="12"/>
        <color rgb="FF000000"/>
        <rFont val="Calibri"/>
        <family val="2"/>
      </rPr>
      <t xml:space="preserve">
</t>
    </r>
  </si>
  <si>
    <r>
      <t xml:space="preserve">Rs 476.77 lakhs for FY 2024-25
</t>
    </r>
    <r>
      <rPr>
        <sz val="12"/>
        <color rgb="FF000000"/>
        <rFont val="Calibri"/>
        <family val="2"/>
      </rPr>
      <t>1. Rs.265.6 lakh for DBT
a. Rs.15.9 lakhs for 1590 number of cases of public BPL/SC/ST @Rs.1000/case.
b. Rs.249.67 lakhs for 38410 number of cases of public APL @Rs.650/case.
2. Rs.31 lakhs for equipment
a. Rs.28.00 lakhs for procurement of 2 Laparoscopes @Rs.14.00lakhs/ Laparoscope.
b. Rs.3.00 lakhs for procurement of 100 Minilap kits @Rs.3000 / kit.
3. Rs.36.2 lakhs for capacity building and training:
a. Rs.9.9 lakhs for Laparoscopic sterilization training of Doctors (team of doctors, SN and OT assistant) for 7 batches of 3 participants each costing Rs.1.43 lakhs/ batch.
b. Rs.7.57 lakhs for Minilap training of 5 batches with 3 participants each costing Rs. 1.52 lakhs / batch.
c. Rs.18.84 lakhs for induction skill training of Laparoscopic sterilization for 9 batches (4 participants each) of Surgeons/ Gynecologist each costing Rs.3.2 lakhs/ batch.
4. Rs.141.00 lakhs for following:
Drop back scheme for sterilization clients-47000 @ Rs.300/ client.
5. Rs. 3.00 lakhs for IEC/Printing:
a. Rs. 1.00 lakh for Post abortion FP services
b. Rs. 2.00 lakhs for Sterilization essential documents (Consent form, Medical record checklist, Sterilization certificate, post-operative discharge card)</t>
    </r>
    <r>
      <rPr>
        <b/>
        <sz val="12"/>
        <color rgb="FF000000"/>
        <rFont val="Calibri"/>
        <family val="2"/>
      </rPr>
      <t xml:space="preserve">
Rs 476.77 lakhs for FY 2025-26
</t>
    </r>
    <r>
      <rPr>
        <sz val="12"/>
        <color rgb="FF000000"/>
        <rFont val="Calibri"/>
        <family val="2"/>
      </rPr>
      <t xml:space="preserve">1. Rs.265.6 lakh for DBT
a. Rs.15.9 lakhs for 1590 number of cases of public BPL/SC/ST @Rs.1000/case.
b. Rs.249.67 lakhs for 38410 number of cases of public APL @Rs.650/case.
2. Rs.31 lakhs for equipment
a. Rs.28.00 lakhs for procurement of 2 Laparoscopes @Rs.14.00lakhs/ Laparoscope.
b. Rs.3.00 lakhs for procurement of 100 Minilap kits @Rs.3000 / kit.
3. Rs.36.2 lakhs for capacity building and training:
a. Rs.9.9 lakhs for Laparoscopic sterilization training of Doctors (team of doctors, SN and OT assistant) for 7 batches of 3 participants each costing Rs.1.43 lakhs/ batch.
b. Rs.7.57 lakhs for Minilap training of 5 batches with 3 participants each costing Rs. 1.52 lakhs / batch.
c. Rs.18.84 lakhs for induction skill training of Laparoscopic sterilization for 9 batches (4 participants each) of Surgeons/ Gynecologist each costing Rs.3.2 lakhs/ batch.
4. Rs.141.00 lakhs for following:
Drop back scheme for sterilization clients-47000 @ Rs.300/ client.
5. Rs. 3.00 lakhs for IEC/Printing:
a. Rs. 1.00 lakh for Post abortion FP services
b. Rs. 2.00 lakhs for Sterilization essential documents (Consent form, Medical record checklist, Sterilization certificate, post-operative discharge card)
</t>
    </r>
    <r>
      <rPr>
        <b/>
        <sz val="12"/>
        <color rgb="FF000000"/>
        <rFont val="Calibri"/>
        <family val="2"/>
      </rPr>
      <t xml:space="preserve">
</t>
    </r>
  </si>
  <si>
    <r>
      <t xml:space="preserve">Rs 33.00 lakhs for FY 2024-25
</t>
    </r>
    <r>
      <rPr>
        <sz val="12"/>
        <color rgb="FF000000"/>
        <rFont val="Calibri"/>
        <family val="2"/>
      </rPr>
      <t xml:space="preserve">1. Rs.30.0 lakh for DBT
 Rs.30.0 lakhs for 1500 number of cases of public Vasectomy @Rs.2000/case.
2. Rs.3.00 lakhs for equipment
 Rs.3.00 lakhs for procurement of 100 NSV kits @Rs.3000 / kit.
</t>
    </r>
    <r>
      <rPr>
        <b/>
        <sz val="12"/>
        <color rgb="FF000000"/>
        <rFont val="Calibri"/>
        <family val="2"/>
      </rPr>
      <t xml:space="preserve">
Rs 33.00 lakhs for FY 2025-26
</t>
    </r>
    <r>
      <rPr>
        <sz val="12"/>
        <color rgb="FF000000"/>
        <rFont val="Calibri"/>
        <family val="2"/>
      </rPr>
      <t xml:space="preserve">1. Rs.30.0 lakh for DBT
 Rs.30.0 lakhs for 1500 number of cases of public Vasectomy @Rs.2000/case.
2. Rs.3.00 lakhs for equipment
 Rs.3.00 lakhs for procurement of 100 NSV kits @Rs.3000 / kit.
</t>
    </r>
  </si>
  <si>
    <r>
      <rPr>
        <b/>
        <sz val="12"/>
        <color rgb="FF000000"/>
        <rFont val="Calibri"/>
        <family val="2"/>
      </rPr>
      <t xml:space="preserve">Rs. 118.13 Lakh for FY 2024-25 </t>
    </r>
    <r>
      <rPr>
        <sz val="12"/>
        <color rgb="FF000000"/>
        <rFont val="Calibri"/>
        <family val="2"/>
      </rPr>
      <t xml:space="preserve">
1. Rs. 61.50 Lakh under DBT
a. Rs. 13.50 for IUCD insertion (60,000 in Public @ 20/ IUCD, 2000 in Private @ Rs. 75/ IUCD)
b. Rs. 18 Lakh for PPIUCD insertion (60,000 in Public @ 300/ IUCD)
c. Rs. 30 Lakh  for PAIUCD insertion (1000 in Public @ 300/ IUCD)
2. Rs. 4.20 Lakh for Equipment's :- 
a. Rs1.20 Lakh for 150  PPIUCD Forceps @ Rs 800/ Forceps
b. Rs 3 Lakh for 100 IUCD Kits @ RS 3000/ Kit.
3. Rs 5.93 Lakh for Training
a. Rs. 3.31 Lakh for Training of 5 batches (10 participants each) of Medical Officer (PPIUCD Training) @ 66,125/ batch. 
b. Rs. 2.62 Lakh for Training of 5 batches (10 participants each) of Nurses @ (PPIUCD Training) @ 52,325/ batch. 
4. Rs. 46.50 Lakh for ASHA Incentive :-
a. Rs. 45 Lakh  ASHA PPIUCD incentive for accompanying the client for PPIUCD insertion       (30,000 cases ) @ Rs 150/ASHA/Insertion.
b. Rs. 1.5 Lakh  ASHA PAIUCD incentive for accompanying the client for PAIUCD insertion       (1000 cases ) @ Rs 150/ASHA/Insertion.
</t>
    </r>
    <r>
      <rPr>
        <b/>
        <sz val="12"/>
        <color rgb="FF000000"/>
        <rFont val="Calibri"/>
        <family val="2"/>
      </rPr>
      <t xml:space="preserve">Rs. 118.13 Lakh for FY 2025-26 </t>
    </r>
    <r>
      <rPr>
        <sz val="12"/>
        <color rgb="FF000000"/>
        <rFont val="Calibri"/>
        <family val="2"/>
      </rPr>
      <t xml:space="preserve">
5. Rs. 61.50 Lakh under DBT
d. Rs. 13.50 for IUCD insertion (60,000 in Public @ 20/ IUCD, 2000 in Private @ Rs. 75/ IUCD)
e. Rs. 18 Lakh for PPIUCD insertion (60,000 in Public @ 300/ IUCD)
f. Rs. 30 Lakh  for PAIUCD insertion (1000 in Public @ 300/ IUCD)
6. Rs. 4.20 Lakh for Equipment's :- 
c. Rs1.20 Lakh for 150  PPIUCD Forceps @ Rs 800/ Forceps
d. Rs 3 Lakh for 100 IUCD Kits @ RS 3000/ Kit.
7. Rs 5.93 Lakh for Training
c. Rs. 3.31 Lakh for Training of 5 batches (10 participants each) of Medical Officer (PPIUCD Training) @ 66,125/ batch. 
d. Rs. 2.62 Lakh for Training of 5 batches (10 participants each) of Nurses @ (PPIUCD Training) @ 52,325/ batch. 
8. Rs. 46.50 Lakh for ASHA Incentive :-
c. Rs. 45 Lakh  ASHA PPIUCD incentive for accompanying the client for PPIUCD insertion       (30,000 cases ) @ Rs 150/ASHA/Insertion.
d. Rs. 1.5 Lakh  ASHA PAIUCD incentive for accompanying the client for PAIUCD insertion       (1000 cases ) @ Rs 150/ASHA/Insertion.
</t>
    </r>
  </si>
  <si>
    <r>
      <rPr>
        <b/>
        <sz val="12"/>
        <color rgb="FF000000"/>
        <rFont val="Calibri"/>
        <family val="2"/>
      </rPr>
      <t>Rs 104.31 lakhs for FY 2024-25</t>
    </r>
    <r>
      <rPr>
        <sz val="12"/>
        <color rgb="FF000000"/>
        <rFont val="Calibri"/>
        <family val="2"/>
      </rPr>
      <t xml:space="preserve">
1. Rs.40.0 lakh for DBT
 Rs.40.0 lakhs for 40000 doses of injectable MPA to client @Rs.100/dose.
2. Rs.23.31 lakhs for trainings:
a. Rs.11.30 lakhs for training of 5 batches of MOs (25 participants/ batch) @Rs.2.26 lakhs/ batch.
b. Rs.8.97 lakhs for training of 5 batches of CHOs (25 participants/ batch) @Rs.1.8 lakhs/ batch.
C. Rs.3.07 lakhs for training of 5 batches of staff nurses/LHV/ANM (25 participants/ batch) @Rs.61525 / batch.
3. Rs.40.0 lakh for ASHA incentive
 Rs.40.0 lakhs for 40000 doses of injectable MPA to ASHA for accompanying the client @Rs.100/dose.
4. Rs.1.00 lakh for printing of 1000 MPA manual @Rs.100/manual.
</t>
    </r>
    <r>
      <rPr>
        <b/>
        <sz val="12"/>
        <color rgb="FF000000"/>
        <rFont val="Calibri"/>
        <family val="2"/>
      </rPr>
      <t xml:space="preserve">
Rs 104.31 lakhs for FY 2025-26</t>
    </r>
    <r>
      <rPr>
        <sz val="12"/>
        <color rgb="FF000000"/>
        <rFont val="Calibri"/>
        <family val="2"/>
      </rPr>
      <t xml:space="preserve">
1. Rs.40.0 lakh for DBT
 Rs.40.0 lakhs for 40000 doses of injectable MPA to client @Rs.100/dose.
2. Rs.23.31 lakhs for trainings:
a. Rs.11.30 lakhs for training of 5 batches of MOs (25 participants/ batch) @Rs.2.26 lakhs/ batch.
b. Rs.8.97 lakhs for training of 5 batches of CHOs (25 participants/ batch) @Rs.1.8 lakhs/ batch.
C. Rs.3.07 lakhs for training of 5 batches of staff nurses/LHV/ANM (25 participants/ batch) @Rs.61525 / batch.
3. Rs.40.0 lakh for ASHA incentive
 Rs.40.0 lakhs for 40000 doses of injectable MPA to ASHA for accompanying the client @Rs.100/dose.
4. Rs.1.00 lakh for printing of 1000 MPA manual @Rs.100/manual.
</t>
    </r>
  </si>
  <si>
    <r>
      <t xml:space="preserve">Rs.21.00 lakhs for FY 2024-25
</t>
    </r>
    <r>
      <rPr>
        <sz val="12"/>
        <color rgb="FF000000"/>
        <rFont val="Calibri"/>
        <family val="2"/>
      </rPr>
      <t>Rs.21.00 lakhs for DBT to 35 family planning failure cases @Rs.60000/ case.</t>
    </r>
    <r>
      <rPr>
        <b/>
        <sz val="12"/>
        <color rgb="FF000000"/>
        <rFont val="Calibri"/>
        <family val="2"/>
      </rPr>
      <t xml:space="preserve">
Rs.21.00 lakhs for FY 2025-26
</t>
    </r>
    <r>
      <rPr>
        <sz val="12"/>
        <color rgb="FF000000"/>
        <rFont val="Calibri"/>
        <family val="2"/>
      </rPr>
      <t>Rs.21.00 lakhs for DBT to 35 family planning failure cases @Rs.60000/ case.</t>
    </r>
    <r>
      <rPr>
        <b/>
        <sz val="12"/>
        <color rgb="FF000000"/>
        <rFont val="Calibri"/>
        <family val="2"/>
      </rPr>
      <t xml:space="preserve">
</t>
    </r>
  </si>
  <si>
    <r>
      <t xml:space="preserve">Rs. 37.55 Lakh for FY 2024-25 
</t>
    </r>
    <r>
      <rPr>
        <sz val="12"/>
        <rFont val="Calibri"/>
        <family val="2"/>
      </rPr>
      <t>1. Rs 35.55 Lakh for Training
a. Rs. 5.00 Lakh for Training of Pharmacist (Batch of 23 Participants).
b. Rs. 10.19 Lakh for Training of 23 batches (15 participants each) of Pharmacist and Data Entry Operator @44,275/ batch.  
c. Rs. 20.36 Lakh for Training of 46 batches (15 participants each) of ASHA @44,275/ batch. 
2. Rs. 1 Lakh for OOC :-
a. Rs. 1.00 Lakh for State Store (25 Chairs @ Rs 2000/ Chair, 500 Pallets @ 100/ piece).
3. Rs. 1 Lakh for IEC &amp; Printing :-
a. Rs. 1.00 Lakh for Printing of 1000 FP LMIS Manuals @ Rs 100/Manual.</t>
    </r>
    <r>
      <rPr>
        <b/>
        <sz val="12"/>
        <rFont val="Calibri"/>
        <family val="2"/>
      </rPr>
      <t xml:space="preserve">
Rs. 37.55 Lakh for FY 2025-26 
</t>
    </r>
    <r>
      <rPr>
        <sz val="12"/>
        <rFont val="Calibri"/>
        <family val="2"/>
      </rPr>
      <t xml:space="preserve">1. Rs 35.55 Lakh for Training
a. Rs. 5.00 Lakh for Training of Pharmacist (Batch of 23 Participants).
b. Rs. 10.19 Lakh for Training of 23 batches (15 participants each) of Pharmacist and Data Entry Operator @44,275/ batch.  
c. Rs. 20.36 Lakh for Training of 46 batches (15 participants each) of ASHA @44,275/ batch. 
2. Rs. 1 Lakh for OOC :-
a. Rs. 1.00 Lakh for State Store (25 Chairs @ Rs 2000/ Chair, 500 Pallets @ 100/ piece).
3. Rs. 1 Lakh for IEC &amp; Printing :-
a. Rs. 1.00 Lakh for Printing of 1000 FP LMIS Manuals @ Rs 100/Manual.
</t>
    </r>
  </si>
  <si>
    <r>
      <t xml:space="preserve">Rs. 18.59 Lakh for FY 2024-25 
</t>
    </r>
    <r>
      <rPr>
        <sz val="12"/>
        <color rgb="FF000000"/>
        <rFont val="Calibri"/>
        <family val="2"/>
      </rPr>
      <t xml:space="preserve">1. Rs. 13.91 Lakh for IEC &amp; Promotional activities.
a. Rs. 8.69 Lakh for IEC &amp; Promotional activities for World Population Day Celebration.
i. Rs. 2.50 for State Function.
ii. Rs. 3.22 Lakh for 23 Districts @ Rs 14,000 / District.
iii. Rs. 2.97 Lakh for 119 Blocks @ 2500/ Block.
b. Rs.5.22 Lakh for IEC &amp; Promotional activities for Vasectomy Fortnight Celebration.
i. Rs. 1.10 for State Function.
ii. Rs. 1.15 Lakh for 23 Districts @ Rs 5,000 / District.
iii. Rs. 2.97 Lakh for 119 Blocks @ 2500/ Block.
2. Rs. 4.68 Lakh for Planning M&amp;E activities.
a. Rs. 2.34 for PM activities for World Population Day’ celebration (23 Districts @ 5000/ District and 119 Blocks @ 1000/Block.
b. Rs. 2.34 for PM activities for Vasectomy Fortnight celebration (23 Districts @ 5000/ District and 119 Blocks @ 1000/Block.
</t>
    </r>
    <r>
      <rPr>
        <b/>
        <sz val="12"/>
        <color rgb="FF000000"/>
        <rFont val="Calibri"/>
        <family val="2"/>
      </rPr>
      <t>Rs. 18.59 Lakh for FY 2025-26</t>
    </r>
    <r>
      <rPr>
        <sz val="12"/>
        <color rgb="FF000000"/>
        <rFont val="Calibri"/>
        <family val="2"/>
      </rPr>
      <t xml:space="preserve">
1. Rs. 13.91 Lakh for IEC &amp; Promotional activities.
a. Rs. 8.69 Lakh for IEC &amp; Promotional activities for World Population Day Celebration.
i. Rs. 2.50 for State Function.
ii. Rs. 3.22 Lakh for 23 Districts @ Rs 14,000 / District.
iii. Rs. 2.97 Lakh for 119 Blocks @ 2500/ Block.
b. Rs.5.22 Lakh for IEC &amp; Promotional activities for Vasectomy Fortnight Celebration.
i. Rs. 1.10 for State Function.
ii. Rs. 1.15 Lakh for 23 Districts @ Rs 5,000 / District.
iii. Rs. 2.97 Lakh for 119 Blocks @ 2500/ Block.
2. Rs. 4.68 Lakh for Planning M&amp;E activities.
a. Rs. 2.34 for PM activities for World Population Day’ celebration (23 Districts @ 5000/ District and 119 Blocks @ 1000/Block.
b. Rs. 2.34 for PM activities for Vasectomy Fortnight celebration (23 Districts @ 5000/ District and 119 Blocks @ 1000/Block.</t>
    </r>
  </si>
  <si>
    <r>
      <t xml:space="preserve">Rs. 191.97 Lakh for FY 2024-25 
</t>
    </r>
    <r>
      <rPr>
        <sz val="12"/>
        <color rgb="FF000000"/>
        <rFont val="Calibri"/>
        <family val="2"/>
      </rPr>
      <t xml:space="preserve">1. Rs. 26.52 Lakh for Training.
a. Rs. 5.56 Lakh for Training of 1 batch (20 participants each) of RMNCH+A Counselor.
b. Rs. 11.9 Lakh for NON RESIDENTIAL ORIENTATION @100/ASHA in 119 blocks) 
c. Rs 3.50 Lakh for One day training batch of CHOs 46 participants.
d. Rs. 5.56 Lakh for Training of 1 batch (20 participants each) of Post Abortion Family Planning services.
2. Rs. 110.0 Lakh for ASHA Incentive.
a. Rs. 75 Lakh ASHA incentive for promoting delaying/spacing at births of 15,000 cases @ Rs 500/ASHA/case.
b. Rs. 35 Lakh ASHA incentive for promoting Limiting of 3500 cases @ Rs 1000/ASHA/case. 
3. Rs. 39.60 for OOC
a. Rs. 30 Lakh for SELF CARE KITS FOR INSTALLATION IN 2500 HEALTH FACILITIES OF PUNJAB @ 1200/ Kit.   
b. Rs. 9.6 Lakh as POL for State.
4. Rs. 13.75 for IEC &amp; Printing
a. Rs. 7.00 Lakh for Radio Adds in WPD and Vasectomy Fortnight @ 3.5 Lakh /radio add
b. Rs. 2.00 Lakh for dissemination of 2000 Manuals of @ Rs. 100/Manual.
c.  Rs. 1.00 Lakh for dissemination of 1000 Post Abortion FP Manuals of @ Rs. 100/Manual.
d. Rs. 2.00 Lakh for dissemination of 2000 MEC Wheel @ Rs. 100/Manual.
e. Rs 0.75 for dissemination of 1500 ASHA Leaflet @ Rs. 50/piece.
f. Rs. 1.00 Lakh for dissemination of 2000 CHO FP UPDATE of @ Rs. 50/piece
5. Rs. 2.10 for Planning M&amp;E
a. Rs 2.00 lac for State Family Planning Review Meeting and Rs 10,000 for 2 meetings of FPQAC AT state @5,000/Meeting
</t>
    </r>
    <r>
      <rPr>
        <b/>
        <sz val="12"/>
        <color rgb="FF000000"/>
        <rFont val="Calibri"/>
        <family val="2"/>
      </rPr>
      <t xml:space="preserve">Rs. 191.97 Lakh for FY 2025-26 </t>
    </r>
    <r>
      <rPr>
        <sz val="12"/>
        <color rgb="FF000000"/>
        <rFont val="Calibri"/>
        <family val="2"/>
      </rPr>
      <t xml:space="preserve">
1. Rs. 26.52 Lakh for Training.
a. Rs. 5.56 Lakh for Training of 1 batch (20 participants each) of RMNCH+A Counselor.
b. Rs. 11.9 Lakh for NON RESIDENTIAL ORIENTATION @100/ASHA in 119 blocks) 
c. Rs 3.50 Lakh for One day training batch of CHOs 46 participants.
d. Rs. 5.56 Lakh for Training of 1 batch (20 participants each) of Post Abortion Family Planning services.
2. Rs. 110.0 Lakh for ASHA Incentive.
a. Rs. 75 Lakh ASHA incentive for promoting delaying/spacing at births of 15,000 cases @ Rs 500/ASHA/case.
b. Rs. 35 Lakh ASHA incentive for promoting Limiting of 3500 cases @ Rs 1000/ASHA/case. 
3. Rs. 39.60 for OOC
a. Rs. 30 Lakh for SELF CARE KITS FOR INSTALLATION IN 2500 HEALTH FACILITIES OF PUNJAB @ 1200/ Kit.   
b. Rs. 9.6 Lakh as POL for State.
4. Rs. 13.75 for IEC &amp; Printing
a. Rs. 7.00 Lakh for Radio Adds in WPD and Vasectomy Fortnight @ 3.5 Lakh /radio add
b. Rs. 2.00 Lakh for dissemination of 2000 Manuals of @ Rs. 100/Manual.
c.  Rs. 1.00 Lakh for dissemination of 1000 Post Abortion FP Manuals of @ Rs. 100/Manual.
d. Rs. 2.00 Lakh for dissemination of 2000 MEC Wheel @ Rs. 100/Manual.
e. Rs 0.75 for dissemination of 1500 ASHA Leaflet @ Rs. 50/piece.
f. Rs. 1.00 Lakh for dissemination of 2000 CHO FP UPDATE of @ Rs. 50/piece
5. Rs. 2.10 for Planning M&amp;E
a. Rs 2.00 lac for State Family Planning Review Meeting and Rs 10,000 for 2 meetings of FPQAC AT state @5,000/Meeting
</t>
    </r>
  </si>
  <si>
    <r>
      <t xml:space="preserve">Rs. 2756.34 lakhs for FY 2024-25 
</t>
    </r>
    <r>
      <rPr>
        <sz val="12"/>
        <color rgb="FF000000"/>
        <rFont val="Calibri"/>
        <family val="2"/>
      </rPr>
      <t xml:space="preserve">1. Rs. 591.09 lakhs for Procurement 
a. Rs 200 lakhs for procurement of 22.1 lakh bottles of IFA Syrup @ Rs.9.05/bottle for 12,93,961 Children (6 - 59 months).
b. Rs 71.096 lakhs for procurement of IFA Pink tablet @ Rs.12.57 for 10x10 tablet strip for 10,87,686 Children (5 - 10 years) for 52 weeks.
c. Rs 320.0 lakhs for procurement for Hb Strip for 8.00 lakhs adolescent girl for Hb estamination for bi-annualy (@ Rs 20/strip+lancet+lancing device)
2.  Rs. 251.85 lakhs for ASHA incentive for 20988 ASHA @ Rs 100/ASHA/month for IFA compliance and reporting for children 6-59months (to ensure that every child has received atleast 8 doses of IFA in month)
Drugs and supplies
IFA tablets
1. Rs 523.43319 Lakhs for the procurement of 34,89,55,464 IFA Tablets for 6100620 estimated Non Pregnant &amp; Non Lactating Women Age (20-49 Years) &amp; 10 % buffer  @ Rs 0.15/unit (2,93,085,520* Rs 0.15 = 52343319)
2. Rs 350.09766 Lakhs for the procurement of 23,33,98,440 IFA tablets for (180 tablets for 2,45,900 PW, 360 Tablets for 2,45,900 Anaemic Pregnant women + 180 tablets for 4,41,080 lactating pregnant women + 10% buffer) @Rs 0.15 unit price/tablet  (23,33,98,440 *Rs 0.15 unit price = Rs 3,50,09,766)
3. Rs 246.40 Lakhs for the procurement of 35,20,000 IFA Syrup (With auto dispenser for children 6 to 60 months 2 bottles/child) @Rs 7.00/unit price/syrup (3520000* Rs 7.00 = Rs 2,46,40,000)
4. Rs 83.685 Lakhs for the procurement of 334740 Iron Sucrose injection for 4 injection per severely anaemic and 20% moderately pregnant women @Rs 25.00/unit (334740 * Rs 25.00 = 83, 68,500).
5. Rs 70.00 Lakhs for the procurement of 2000 FCM for severely anaemic pregnant women @Rs 3500/unit (2000* Rs 3500 = 70, 00,000).
6. Rs 73.03230 Lakhs for the procurement of 4,86,88,200 Folic Acid Tablets for (400 mg for 90 tablets per pregnant women during the first trimester) @Rs 0.15/unit (4,86,88,200* Rs 0.15= 73,03,230)
7. Rs 7.377 Lakhs for the Procurement of Albendazole Tablets for pregnant women for administration one per pregnant woman during pregnancy. Estimated pregnant women = 4,91,800 * Rs. 1.50 per tablet = 737700
Total cost = Rs 523.43319 Lakhs+ Rs 350.09766 Lakhs + Rs 246.40 Lakhs + Rs 83.685 Lakhs +Rs 70.00 Lakhs + Rs 73.03230 Lakhs + Rs 7.377 Lakhs = Rs 1354.02515 Lakhs
ASHA 
1. Rs 559.372 lakhs for ASHA incentive for Ensuring treatment/cure of severe anemic pregnant women (any pregnant woman with Hemoglobin (Hb) less than 7 mg% at the time of ANC, treatment/cure is when the Hemoglobin (Hb) of such severe anemic pregnant woman reaches 11 mg%at/before the time of delivery) @Rs. 220/- per case (Rs 220*254260 = 5,59,37,200)
Proposed Budget= Rs 1354.02515 Lakhs + Rs 559.372 Lakhs = Rs 1913.39715 Lakhs 
</t>
    </r>
    <r>
      <rPr>
        <b/>
        <sz val="12"/>
        <color rgb="FF000000"/>
        <rFont val="Calibri"/>
        <family val="2"/>
      </rPr>
      <t xml:space="preserve">
Rs. 2756.34lakhs for FY 2025-26 
</t>
    </r>
    <r>
      <rPr>
        <sz val="12"/>
        <color rgb="FF000000"/>
        <rFont val="Calibri"/>
        <family val="2"/>
      </rPr>
      <t xml:space="preserve">2. Rs. 591.09 lakhs for Procurement 
d. Rs 200 lakhs for procurement of 22.1 lakh bottles of IFA Syrup @ Rs.9.05/bottle for 12,93,961 Children (6 - 59 months).
e. Rs 71.096 lakhs for procurement of IFA Pink tablet @ Rs.12.57 for 10x10 tablet strip for 10,87,686 Children (5 - 10 years) for 52 weeks.
f. Rs 320.0 lakhs for procurement for Hb Strip for 8.00 lakhs adolescent girl for Hb estamination for bi-annualy (@ Rs 20/strip+lancet+lancing device)
2.  Rs. 251.85 lakhs for ASHA incentive for 20988 ASHA @ Rs 100/ASHA/month for IFA compliance and reporting for children 6-59months (to ensure that every child has received atleast 8 doses of IFA in month)
Drugs and supplies
IFA tablets
1. Rs 523.43319 Lakhs for the procurement of 34,89,55,464 IFA Tablets for 6100620 estimated Non Pregnant &amp; Non Lactating Women Age (20-49 Years) &amp; 10 % buffer  @ Rs 0.15/unit (2,93,085,520* Rs 0.15 = 52343319)
2. Rs 350.09766 Lakhs for the procurement of 23,33,98,440 IFA tablets for (180 tablets for 2,45,900 PW, 360 Tablets for 2,45,900 Anaemic Pregnant women + 180 tablets for 4,41,080 lactating pregnant women + 10% buffer) @Rs 0.15 unit price/tablet  (23,33,98,440 *Rs 0.15 unit price = Rs 3,50,09,766)
3. Rs 246.40 Lakhs for the procurement of 35,20,000 IFA Syrup (With auto dispenser for children 6 to 60 months 2 bottles/child) @Rs 7.00/unit price/syrup (3520000* Rs 7.00 = Rs 2,46,40,000)
4. Rs 83.685 Lakhs for the procurement of 334740 Iron Sucrose injection for 4 injection per severely anaemic and 20% moderately pregnant women @Rs 25.00/unit (334740 * Rs 25.00 = 83, 68,500).
5. Rs 70.00 Lakhs for the procurement of 2000 FCM for severely anaemic pregnant women @Rs 3500/unit (2000* Rs 3500 = 70, 00,000).
6. Rs 73.03230 Lakhs for the procurement of 4,86,88,200 Folic Acid Tablets for (400 mg for 90 tablets per pregnant women during the first trimester) @Rs 0.15/unit (4,86,88,200* Rs 0.15= 73,03,230)
7. Rs 7.377 Lakhs for the Procurement of Albendazole Tablets for pregnant women for administration one per pregnant woman during pregnancy. Estimated pregnant women = 4,91,800 * Rs. 1.50 per tablet = 737700
Total cost = Rs 523.43319 Lakhs+ Rs 350.09766 Lakhs + Rs 246.40 Lakhs + Rs 83.685 Lakhs +Rs 70.00 Lakhs + Rs 73.03230 Lakhs + Rs 7.377 Lakhs = Rs 1354.02515 Lakhs
ASHA 
1. Rs 559.372 lakhs for ASHA incentive for Ensuring treatment/cure of severe anemic pregnant women (any pregnant woman with Hemoglobin (Hb) less than 7 mg% at the time of ANC, treatment/cure is when the Hemoglobin (Hb) of such severe anemic pregnant woman reaches 11 mg%at/before the time of delivery) @Rs. 220/- per case (Rs 220*254260 = 5,59,37,200)
Proposed Budget= Rs 1354.02515 Lakhs + Rs 559.372 Lakhs = Rs 1913.39715 Lakhs 
</t>
    </r>
  </si>
  <si>
    <r>
      <t xml:space="preserve">Rs. 207.08 for FY 2024-25 
</t>
    </r>
    <r>
      <rPr>
        <sz val="12"/>
        <color rgb="FF000000"/>
        <rFont val="Calibri"/>
        <family val="2"/>
      </rPr>
      <t xml:space="preserve">1. Rs. 121.00 lakhs for Procurement </t>
    </r>
    <r>
      <rPr>
        <b/>
        <sz val="12"/>
        <color rgb="FF000000"/>
        <rFont val="Calibri"/>
        <family val="2"/>
      </rPr>
      <t xml:space="preserve">
</t>
    </r>
    <r>
      <rPr>
        <sz val="12"/>
        <color rgb="FF000000"/>
        <rFont val="Calibri"/>
        <family val="2"/>
      </rPr>
      <t>a) Rs 48.40 for procurement of Albendazole for 20.00 lakh children aged 1-5 years twice a year @ Rs 1.21/tablet for 2 rounds of NDD.
b) Rs 72.60 for procurement of Albendazole for 30.00 lakh children aged 5-10 years twice a year @ Rs 1.21/tablet for 2 rounds of NDD.</t>
    </r>
    <r>
      <rPr>
        <b/>
        <sz val="12"/>
        <color rgb="FF000000"/>
        <rFont val="Calibri"/>
        <family val="2"/>
      </rPr>
      <t xml:space="preserve">
</t>
    </r>
    <r>
      <rPr>
        <sz val="12"/>
        <color rgb="FF000000"/>
        <rFont val="Calibri"/>
        <family val="2"/>
      </rPr>
      <t>2. Rs. 41.98 lakh for ASHA incentive for mobilizing out of school children during NDD @ Rs. 100/ASHA for 2 rounds for 20,988 ASHA.
3. Rs. 11.90 Lakhs for orientation of ANMs and Teacher (per school one teacher) on NDD @ Rs. 5000/batch for 119 batchs for 2 rounds.
4. Rs. 32.20 lakhs for printing of IEC material @ Rs 70,000/district for 23 districts twice a year for 2 round.</t>
    </r>
    <r>
      <rPr>
        <b/>
        <sz val="12"/>
        <color rgb="FF000000"/>
        <rFont val="Calibri"/>
        <family val="2"/>
      </rPr>
      <t xml:space="preserve">
Rs. 207.08 for FY 2025-26
</t>
    </r>
    <r>
      <rPr>
        <sz val="12"/>
        <color rgb="FF000000"/>
        <rFont val="Calibri"/>
        <family val="2"/>
      </rPr>
      <t>1. Rs. 121.00 lakhs for Procurement 
a) Rs 48.40 for procurement of Albendazole for 20.00 lakh children aged 1-5 years twice a year @ Rs 1.21/tablet for 2 rounds of NDD.
b) Rs 72.60 for procurement of Albendazole for 30.00 lakh children aged 5-10 years twice a year @ Rs 1.21/tablet for 2 rounds of NDD.
2. Rs. 41.98 lakh for ASHA incentive for mobilizing out of school children during NDD @ Rs. 100/ASHA for 2 rounds for 20,988 ASHA.
3. Rs. 11.90 Lakhs for orientation of ANMs and Teacher (per school one teacher) on NDD @ Rs. 5000/batch for 119 batchs for 2 rounds.
4. Rs. 32.20 lakhs for printing of IEC material @ Rs 70,000/district for 23 districts twice a year for 2 round.</t>
    </r>
    <r>
      <rPr>
        <b/>
        <sz val="12"/>
        <color rgb="FF000000"/>
        <rFont val="Calibri"/>
        <family val="2"/>
      </rPr>
      <t xml:space="preserve">
</t>
    </r>
  </si>
  <si>
    <r>
      <t xml:space="preserve">Rs. 29.50 for FY 2024-25
</t>
    </r>
    <r>
      <rPr>
        <sz val="12"/>
        <color rgb="FF000000"/>
        <rFont val="Calibri"/>
        <family val="2"/>
      </rPr>
      <t>1. Rs. 3.00 lakhs for equipment for establishment of NRC in 3 district hospitals (identification of 4 beds in each DH)
2. Rs. 2.50 lakhs for the 4 days FSAM training of State ToTs MOs, pediatricians and staff nurses in one batch of 15 participants.
3. Rs. 24.00 lakhs for management of SAM children in 8 district hospital of @ Rs. 3.00 lakhs per NRC</t>
    </r>
    <r>
      <rPr>
        <b/>
        <sz val="12"/>
        <color rgb="FF000000"/>
        <rFont val="Calibri"/>
        <family val="2"/>
      </rPr>
      <t xml:space="preserve">
Rs. 38.50 for FY 2025-26
</t>
    </r>
    <r>
      <rPr>
        <sz val="12"/>
        <color rgb="FF000000"/>
        <rFont val="Calibri"/>
        <family val="2"/>
      </rPr>
      <t>1. Rs. 3.00 lakhs for equipment for establishment of NRC in 3 district hospitals  (identification of 4 beds in each DH)
2. Rs. 2.50 lakhs for the 4 days FSAM training of State ToTs MOs, pediatricians and staff nurses in one batch of 15 participants.
3. Rs 33.00 lakhs for management of SAM children in 11 district hospital of @ Rs. 3.00 lakhs per NRC</t>
    </r>
    <r>
      <rPr>
        <b/>
        <sz val="12"/>
        <color rgb="FF000000"/>
        <rFont val="Calibri"/>
        <family val="2"/>
      </rPr>
      <t xml:space="preserve">
</t>
    </r>
  </si>
  <si>
    <r>
      <rPr>
        <b/>
        <sz val="12"/>
        <color rgb="FF000000"/>
        <rFont val="Calibri"/>
        <family val="2"/>
      </rPr>
      <t>Rs. 80.35 lakhs for FY 2024-25</t>
    </r>
    <r>
      <rPr>
        <sz val="12"/>
        <color rgb="FF000000"/>
        <rFont val="Calibri"/>
        <family val="2"/>
      </rPr>
      <t xml:space="preserve">
1. Rs. 1.00 lakhs for establishment of 2 labs at districts Fazilka and Malerkotla (@50,000 per District)
2. Rs. 8.90 lakhs for Equipment (Including Furniture, Excluding Computers) for State IDD lab (detailed Annexure attached).
3. Rs. 19.45 lakhs for Drugs and supplies (Budget for Procurement done by States.
a. Rs. 13.30 lakhs for 66468 salt testing kits (@ Rs.20 per kit, 20*66468= 13.30 lakhs), b. Rs. 5.00 lakhs for state IDD lab (Reagents and consumables) , c. Rs. 1.15 lakhs for 5750 kits under PRADHAN MANTRI SURAKSHIT MATRITVA ABHIYAN(PMSMA (23 districts X 250 kits X Rs. 20 per kit)                                                                                                                                                                                                                                                                                                                      
4. Rs. 10.58 lakhs for Diagnostics (Consumables, PPP, Sample Transport) for District lab
a. Rs. 2.76 lakhs for Glass ware, b. Rs. 1.84 lakhs for Equipment, c. Rs. 4.32 lakhs for Reagents, d. Rs. 1.66 lakhs for Samples transportation,
5. Rs. 3.00 lakhs for 02 Trainings (Training of LT's &amp; DIO's).                            
6. Rs. 16.62 lakhs for ASHA Incentive (5539 X @ Rs. 300/ASHA)
7. Rs. 4.2 lakhs for Miscellaneous/ Office Expenses
a. Rs. 2.00 lakhs for Office expenses, b. Rs. 1.40 lakhs for 2 computers for State IDD cell, c. Rs. 0.80 lakhs for 2 Printer cum scanner.
8. Rs. 8.6 lakhs for Celebration of 21st October (Rs. 4.00 lakhs for State level activity and Rs. 4.60 lakhs for District level @20,000/District).
9. Rs. 5.00 lakhs for Supervision and monitoring 
10. Rs. 3.00 lakhs for Resurvey of 04 Districts (@ 75,000/- per district).
</t>
    </r>
    <r>
      <rPr>
        <b/>
        <sz val="12"/>
        <color rgb="FF000000"/>
        <rFont val="Calibri"/>
        <family val="2"/>
      </rPr>
      <t xml:space="preserve">Rs. 68.25 lakhs for FY 2025-26
</t>
    </r>
    <r>
      <rPr>
        <sz val="12"/>
        <color rgb="FF000000"/>
        <rFont val="Calibri"/>
        <family val="2"/>
      </rPr>
      <t>1. Rs. 19.45 lakhs for Drugs and supplies (Budget for Procurement done by States.
a. Rs. 13.30 lakhs for 66468 salt testing kits (@ Rs.20 per kit, 20*66468= 13.30 lakhs), b. Rs. 5.00 lakhs for state IDD lab (Reagents and consumables) , c. Rs. 1.15 lakhs for 5750 kits under PRADHAN MANTRI SURAKSHIT MATRITVA ABHIYAN(PMSMA (23 districts X 250 kits X Rs. 20 per kit)                                                                                                                                                                                                                                                                                                                      
2. Rs. 10.58 lakhs for Diagnostics (Consumables, PPP, Sample Transport) for District lab
a. Rs. 2.76 lakhs for Glass ware, b. Rs. 1.84 lakhs for Equipment, c. Rs. 4.32 lakhs for Reagents, d. Rs. 1.66 lakhs for Samples transportation,
3. Rs. 3.00 lakhs for 02 Trainings (Training of LT's &amp; DIO's).                            
4. Rs. 16.62 lakhs for ASHA Incentive (5539 X @ Rs. 300/ASHA)
5. Rs. 2.00 lakhs for Miscellaneous/ Office Expenses
6. Rs. 8.6 lakhs for Celebration of 21st October (Rs. 4.00 lakhs for State level activity and Rs. 4.60 lakhs for District level @20,000/District).
7. Rs. 5.00 lakhs for Supervision and monitoring 
8. Rs. 3.00 lakhs for Resurvey of 04 Districts (@ 75,000/- per district).</t>
    </r>
    <r>
      <rPr>
        <b/>
        <sz val="12"/>
        <color rgb="FF000000"/>
        <rFont val="Calibri"/>
        <family val="2"/>
      </rPr>
      <t xml:space="preserve">
</t>
    </r>
  </si>
  <si>
    <r>
      <t xml:space="preserve">Rs. 358.00 Lakhs for FY 2024-25
</t>
    </r>
    <r>
      <rPr>
        <sz val="12"/>
        <color rgb="FF000000"/>
        <rFont val="Calibri"/>
        <family val="2"/>
      </rPr>
      <t xml:space="preserve">1. Rs. 50.26 lakhs for trainings :- (Rs.1.84 lakhs for Medical Officers, Rs. 4.98 lakhs for RRT (Rapid Response Teams, Rs. 3.38 lakhs for Medical Officers AT AAC, Rs. 0.92 lakhs for IMA (Private Practitioners), Rs.  0.70 lakhs for Microbiologist (IDSP and Regular), Rs. 1.02 lakhs for MPHW MALE, Rs. 1.02 lakhs for LAB TECHNICIAN, Rs. 1.26 lakhs for PHARMACY OFFICER, Rs. 4.83 lakhs for MPHW MALE, MPHS (M), Rs. 4.83 lakhs for  MPHW (F) and Staff Nurses and Rs. 25.48 lakhs for CHO posted at 2512 HWC).
2. Rs. 239.74 lakhs for District Public Health Laboratory Strengthening and Surveillance , Research,Review,Evaluation (SRRE).
3. Rs. 15.00 lakhs for Printing of Case definition (P -2198 &amp; L-1952), Lab Request Forms-38560 for C/S, WBD-7177, Influenza-7445, Scrub Typhus-6233, Brucellosis-6133.
4. Rs. 53.00 lakhs for Operational Cost: (a. Rs. 7.00 lakhs for MOBILITY: Travel Cost, POL, etc during outbreak investigations, sample transportation and field visits for monitoring programme activities at SSU on need basis. b. Rs. 17.00 lakhs for MOBILITY: Travel Cost, POL, etc during outbreak investigations, sample transportation and field visits for monitoring programme activities at DSU on need basis. c. Rs. 21.00 lakhs for Ongoing Activity @ Rs. 11 lakhs for Districts &amp; Rs. 10 lakhs for State (Office Expenses, Technical Work Group Meeting, Quaterly Review meeting of Epidemiologist. d. Rs. 8.00 lakhs for Ongoing Activity for minor repair of IT equipment(Computer Screen &amp;CPU , Printer, UPS, Laptop, Projector, VC Camera).
</t>
    </r>
    <r>
      <rPr>
        <b/>
        <sz val="12"/>
        <color rgb="FF000000"/>
        <rFont val="Calibri"/>
        <family val="2"/>
      </rPr>
      <t>Rs. 379.08 Lakhs for FY 2025-26</t>
    </r>
    <r>
      <rPr>
        <sz val="12"/>
        <color rgb="FF000000"/>
        <rFont val="Calibri"/>
        <family val="2"/>
      </rPr>
      <t xml:space="preserve">
1. Rs. 55.22 lakhs for trainings :- (Rs.2.02 lakhs for Medical Officers, Rs. 5.47 lakhs for RRT (Rapid Response Teams, Rs. 3.71 lakhs for Medical Officers AT AAC, Rs. 1.01 lakhs for IMA (Private Practitioners), Rs. 0.77 lakhs for Microbiologist (IDSP and Regular), Rs. 1.12 lakhs for MPHW MALE, Rs. 1.12 lakhs for LAB TECHNICIAN, Rs. 1.38 lakhs for PHARMACY OFFICER, Rs. 5.31 lakhs for MPHW MALE, MPHS (M), Rs. 5.31 lakhs for  MPHW (F) and Staff Nurses and Rs. 28.00 lakhs for CHO posted at 2512 HWC).
2. Rs. 249.16 lakhs for District Public Health Laboratory Strengthening and Surveillance , Research,Review,Evaluation (SRRE).
3. Rs. 16.50 lakhs for Printing of Case definition (P -2198 &amp; L-1952), Lab Request Forms-38560 for C/S, WBD-7177, Influenza-7445, Scrub Typhus-6233, Brucellosis-6133.
4. Rs. 58.20 lakhs for Operational Cost: (a. Rs. 7.70 lakhs for MOBILITY: Travel Cost, POL, etc during outbreak investigations, sample transportation and field visits for monitoring programme activities at SSU on need basis. b. Rs. 18.70 lakhs for MOBILITY: Travel Cost, POL, etc during outbreak investigations, sample transportation and field visits for monitoring programme activities at DSU on need basis. c. Rs. 23.00 lakhs for Ongoing Activity @ Rs. 11 lakhs for Districts &amp; Rs. 10 lakhs for State (Office Expenses, Technical Work Group Meeting, Quaterly Review meeting of Epidemiologist. d. Rs. 8.80 lakhs for Ongoing Activity for minor repair of IT equipment(Computer Screen &amp;CPU , Printer, UPS, Laptop, Projector, VC Camera).
(Detailed Annexure is attached)</t>
    </r>
  </si>
  <si>
    <r>
      <t xml:space="preserve">Rs. 294.20  Lakhs for FY 2024-25.
</t>
    </r>
    <r>
      <rPr>
        <sz val="12"/>
        <color rgb="FF000000"/>
        <rFont val="Calibri"/>
        <family val="2"/>
      </rPr>
      <t xml:space="preserve">1. Rs. 0.40 lakhs for purchase of Enamel cups, enamel trays, Torches, Batteries for Machine operated suction tubes @ Rs 300/battery.(Tour Kit) and @ Rs 10,000 per Zonal Lab. Funds Proposed as per norms of Govt. of India.
2. Rs. 7.50 lakhs for following :
a. Rs. 6.50 lakhs for Deltamethrin for IRS focal spray. (2200 Kg Deltamethrin @ Rs 290/Kg). 
b. Rs. 1.00 lakhs for antimalaria Drugs (Chloroquine Tab: 1300, Primaquine Tab 7.5mg : 3500, Primaquine Tab 2.5 mg: 2000, ACT kits (Adult): 10, ACT kits (9-14 years): 4, ACT kits (5-8years): 4, ACT kits (1-4 years): 4 Artesunate Injection: 20)
3. Rs. 138.82 lakhs for Diagnostics (Consumables, PPP, Sample Transport (Rs. 36.00 lakhs for Glass Slides and Lancets, Rs. 72.00 lakhs for RDT Malaria- bi-valent (For non Projected States), Rs. 30.82 lakhs for Spray Pumps and Accesories, 
4. Rs. 11.83 lakhs for Training/ Capacity Buildng (Malaria)
5. Rs. 13.00 lakh for slide preparation @ Rs15/ Slide and treatment @ Rs 200/treatment. During 2022, 83068 slides were prepared by ASHA worker.
6. Rs. 22.65 lakhs for (a. Rs. 11.50 lakhs for Repair and  Maintenance of 23 hatcheries @ Rs 50,000/Hatchery as per norms of GOI, b. Rs. 1.80 lakhs for Operational cost for hiring of spray workers (3 per team) for spray of Deltamethrin 150 X 3 X 398.22 = 1.80 Lakh, c. Rs. 0.60 lakhs for Ongoing activity for IRS activity 398.22 X 3 X 5 X 10= 0.60 lakh. d. Rs. 5.75 lakhs for Ongoing activity for feeding of fishes, transfer of larvivorous fishes from district hachery to the perennial ponds in the villages of the State. @ 25000 per district. e. Rs. 3.00 lakhs for Ensuring functionality of Entomological zones. Rs. 1.00 lakh for each Zone for maintenance of Zonal entomological Lab.
7. Rs. 60.00 lakhs for a. Rs. 50.00 lakhs IEC activities to be done on World malaria Day on 25th April and Anti malaria month during June of Every Year  and Ongoing activity for Advocacy and sensitization of local public. For Printing of IEC material , preparation of  AV spots  for prevention and control of Malaria (Broadcasting of AVs on TV and FM  Radio ). b. Rs. 10.00 lakhs for Printing of registers and forms for Malaria.
8. Rs. 40.00 lakhs for a. Rs. 30.00 lakhs for Ongoing activity for M&amp;E of Malaria at State and Distt Level. b. Rs. 10.00 lakhs for Mobility and procurement under disaster conditions/outbreak
</t>
    </r>
    <r>
      <rPr>
        <b/>
        <sz val="12"/>
        <color rgb="FF000000"/>
        <rFont val="Calibri"/>
        <family val="2"/>
      </rPr>
      <t>Rs. 265.88  Lakhs for FY 2025-26.</t>
    </r>
    <r>
      <rPr>
        <sz val="12"/>
        <color rgb="FF000000"/>
        <rFont val="Calibri"/>
        <family val="2"/>
      </rPr>
      <t xml:space="preserve">
1. Rs. 0.40 lakhs for purchase of Enamel cups, enamel trays, Torches, Batteries for Machine operated suction tubes @ Rs 300/battery.(Tour Kit) and @ Rs 10,000 per Zonal Lab. Funds Proposed as per norms of Govt. of India.
2. Rs. 7.50 lakhs for following :
a. Rs. 6.50 lakhs for Deltamethrin for IRS focal spray. (2200 Kg Deltamethrin @ Rs 290/Kg). 
b. Rs. 1.00 lakhs for antimalaria Drugs (Chloroquine Tab: 1300, Primaquine Tab 7.5mg : 3500, Primaquine Tab 2.5 mg: 2000, ACT kits (Adult): 10, ACT kits (9-14 years): 4, ACT kits (5-8years): 4, ACT kits (1-4 years): 4 Artesunate Injection: 20)
</t>
    </r>
    <r>
      <rPr>
        <sz val="12"/>
        <rFont val="Calibri"/>
        <family val="2"/>
      </rPr>
      <t xml:space="preserve">3. Rs. 110.5 lakhs for Diagnostics (Consumables, PPP, Sample Transport (Rs. 36.00 lakhs for Glass Slides and Lancets, Rs. 72.00 lakhs for RDT Malaria- bi-valent (For non Projected States), Rs. 2.50 lakhs for Spray Pumps and Accesories, </t>
    </r>
    <r>
      <rPr>
        <sz val="12"/>
        <color rgb="FF000000"/>
        <rFont val="Calibri"/>
        <family val="2"/>
      </rPr>
      <t xml:space="preserve">
4. Rs. 11.83 lakhs for Training/ Capacity Buildng (Malaria)
5. Rs. 13.00 lakh for slide preparation @ Rs15/ Slide and treatment @ Rs 200/treatment. During 2022, 83068 slides were prepared by ASHA worker.
6. Rs. 22.65 lakhs for (a. Rs. 11.50 lakhs for Repair and  Maintenance of 23 hatcheries @ Rs 50,000/Hatchery as per norms of GOI, b. Rs. 1.80 lakhs for Operational cost for hiring of spray workers (3 per team) for spray of Deltamethrin 150 X 3 X 398.22 = 1.80 Lakh, c. Rs. 0.60 lakhs for Ongoing activity for IRS activity 398.22 X 3 X 5 X 10= 0.60 lakh. d. Rs. 5.75 lakhs for Ongoing activity for feeding of fishes, transfer of larvivorous fishes from district hachery to the perennial ponds in the villages of the State. @ 25000 per district. e. Rs. 3.00 lakhs for Ensuring functionality of Entomological zones. Rs. 1.00 lakh for each Zone for maintenance of Zonal entomological Lab.
7. Rs. 60.00 lakhs for a. Rs. 50.00 lakhs IEC activities to be done on World malaria Day on 25th April and Anti malaria month during June of Every Year  and Ongoing activity for Advocacy and sensitization of local public. For Printing of IEC material , preparation of  AV spots  for prevention and control of Malaria (Broadcasting of AVs on TV and FM  Radio ). b. Rs. 10.00 lakhs for Printing of registers and forms for Malaria.
8. Rs. 40.00 lakhs for a. Rs. 30.00 lakhs for Ongoing activity for M&amp;E of Malaria at State and Distt Level. b. Rs. 10.00 lakhs for Mobility and procurement under disaster conditions/outbreak</t>
    </r>
  </si>
  <si>
    <r>
      <rPr>
        <b/>
        <sz val="12"/>
        <color rgb="FF000000"/>
        <rFont val="Calibri"/>
        <family val="2"/>
      </rPr>
      <t>Rs. 1618.61 lakhs for FY 2024-25</t>
    </r>
    <r>
      <rPr>
        <sz val="12"/>
        <color rgb="FF000000"/>
        <rFont val="Calibri"/>
        <family val="2"/>
      </rPr>
      <t xml:space="preserve">
1. Rs. 8.80 lakhs for Procurement of ELISA reader and washer @ 1.76 lakh per ELISA Reader and Washer for 5 ELISA Reader Washer.
2. Rs. 48.29 lakhs for Ongoing activities for Dengue testing at 42 SSH Labs. 
• Rs. 37.91 lakhs for IgM MAC Elisa kits for Dengue (340 IgM MAC ELISA kits@ Rs 11150)
•• Rs. 10.37 lakhs for IgM kits for Chikungunya (93 IgM CHK kits @ Rs. 11150)
3. Rs. 81.56 lakhs for Drugs and supplies Procurement 
a. Rs. 53.19 lakhs for procurement of Temephos, Bti (AS)/ Bti WP 
• for Temephos 2300 litre@ Rs 669.06/litre Budget required: Rs 15.39 lakh 
•for Bti (AS)/ Bti WP 1800 litre @ 2100/litre Funds required: 37.80 lakh.
b. Rs. 17.56 lakhs for Pyrethrum spray (1600 litre @ Rs 27435/25 litre).
c. Rs. 11.1 lakhs for Cyphenothrin spray (500 litre).
4. Rs. 57.53 lakhs for Diesel &amp; Dengue NS1 Kits.
a. Rs. 35.96 lakhs for Diesel (35,960 litre @ Rs. 100/litre).
b. Rs. 21.57 lakhs for NS1 Ag ELISA kits. (700 kits. Rs 3082/kit).
5. Rs. 17.53 lakhs for 
a. Rs. 14.10 lakhs for Task Force meeting at State Level. (30,000 at State Level) District Level meetings. @ Rs 60000 per District 
b. Rs. 3.49 lakhs for Ongoing activity for capacity building of Doctors and Paramedical Staff. 
• 23 X 2 batches of MPHS @ 1265 per MPHS
• 23X2 batches of Medical Officer @ 2265 per MO
• 23 X 2 batches of Microbiologists @ 2265 per Microbiologist
• 35 AMO @ 1265 per AMO
• 30 Insect Collector @ 1265 per IC
6. Rs. 10.00 lakhs for 103 villages  (hotspot areas). (1000 X 5 X 200= 10.00 lakh).
7. Rs. 1244.35 lakhs for 
a. Rs. 11.5 lakhs for Repair and  Maintenance of 23 hatcheries @ Rs 50,000/Hatchery.
b. Rs. 1.8 lakhs for Manpower required for spray. (3  150 X 3 X 398.22 = 1.80 Lakh).
c. Rs. 0.6 lakhs for Manpower required: (3 398.22 X 3 X 5 X 10= 0.60 lakh)
d. Rs. 5.75 lakhs for feeding of fishes, transfer of larvivorous fishes @ 25000 per district. 
e. Rs. 3.00 lakhs for • Ensuring functionality of Entomological zones.
f. Rs. 600.00 lakhs for • Vector Control, environmental management : 
1200 breeding checkers X 398.22X100 days. 
• For covering the population in Urban and rural areas the proposal for No. of breeding checkers has been increased to 1200 
g. Rs. 29.3 lakhs for 52 fogging machines @ Rs 56366/machine.
h. Rs. 13.00 lakhs for LLIN for beds in dengue wards. (430X3014= 13.00)
i. Rs. 374.00 lakhs for 13 Apheresis Machines. (@ Rs. 28,80,000/ Machine)
j. Rs. 205.00 lakhs for 2000 SDP kits.  @ Rs 8200/kit. 
8. Rs. 50.00 lakhs for IEC activities
9. Rs. 54.2 lakhs for following:
a. Rs. 24.20 lakhs for For hiring vehicle at State level @ Rs 35000/Month. For Mobility at District Level and Procurement under disaster conditions/outbreak. Funds Required: 20.00 lakh.
b. Rs. 30.00 lakhs for Ongoing activity for M&amp;E of Dengue &amp; Chikungunya at State and Distt Level.
10. Rs. 46.00 lakhs for 42 SSHs Funds @ 1lakh per SSH . (4 SSH new proposed) SDH Bathinda , Ludhiana , Hoshiarpur , Tarn- Taran .
</t>
    </r>
    <r>
      <rPr>
        <b/>
        <sz val="12"/>
        <color rgb="FF000000"/>
        <rFont val="Calibri"/>
        <family val="2"/>
      </rPr>
      <t>Rs. 1240.86 lakhs for FY 2025-26</t>
    </r>
    <r>
      <rPr>
        <sz val="12"/>
        <color rgb="FF000000"/>
        <rFont val="Calibri"/>
        <family val="2"/>
      </rPr>
      <t xml:space="preserve">
1. Rs. 8.80 lakhs 5 ELISA reader and washer @ 1.76 lakh per ELISA Reader and Washer. 
2. Rs. 48.29 lakhs for Ongoing activities for Dengue testing at 42 SSH Labs. 
• Rs. 37.91 lakhs for IgM MAC Elisa kits for Dengue (340 IgM MAC ELISA kits@ Rs 11150)
•• Rs. 10.37 lakhs for IgM kits for Chikungunya (93 IgM CHK kits @ Rs. 11150)
3. Rs. 81.56 lakhs for Drugs and supplies Procurement 
a. Rs. 53.19 lakhs for Temephos, Bti (AS)/ Bti WP 
• Rs 15.39 lakh for Temephos (2300 litre@ Rs 669.06/litre) 
••Rs. 37.80 lakh for Bti (AS)/ Bti WP (1800 litre @ Rs. 2100/litre).
b. Rs. 17.56 lakhs for Pyrethrum spray (1600 litre @ Rs 27435/25 litre).
c. Rs. 11.1 lakhs for Cyphenothrin spray (500 litre).
4. Rs. 57.53 lakhs for Diesel &amp; Dengue NS1 Kits.
a. Rs. 35.96 lakhs for Diesel (35,960 litre @ Rs. 100/litre).
b. Rs. 21.57 lakhs for NS1 Ag ELISA kits. (700 kits. Rs 3082/kit).
5. Rs. 17.53 lakhs for 
a. Rs. 14.10 lakhs for Task Force meeting at State Level. (30,000 at State Level) District Level meetings. @ Rs 60000 per District 
b. Rs. 3.49 lakhs for Ongoing activity for capacity building of Doctors and Paramedical Staff. 
• 23 X 2 batches of MPHS @ 1265 per MPHS
• 23X2 batches of Medical Officer @ 2265 per MO
• 23 X 2 batches of Microbiologists @ 2265 per Microbiologist
• 35 AMO @ 1265 per AMO
• 30 Insect Collector @ 1265 per IC
6. Rs. 10.00 lakhs for 103 villages  (hotspot areas). (1000 X 5 X 200= 10.00 lakh).
7. Rs. 866.35 lakhs for 
a. Rs. 11.5 lakhs for Repair and  Maintenance of 23 hatcheries @ Rs 50,000/Hatchery.
b. Rs. 1.8 lakhs for Manpower required for spray. (3  150 X 3 X 398.22 = 1.80 Lakh).
c. Rs. 0.6 lakhs for Manpower required: (3 398.22 X 3 X 5 X 10= 0.60 lakh)
d. Rs. 5.75 lakhs for feeding of fishes, transfer of larvivorous fishes @ 25000 per district. 
e. Rs. 3.00 lakhs for • Ensuring functionality of Entomological zones.
f. Rs. 600.00 lakhs for • Vector Control, environmental management : 
1200 breeding checkers X 398.22X100 days. 
• For covering the population in Urban and rural areas the proposal for No. of breeding checkers has been increased to 1200 
g. Rs. 25.92 lakhs for 46 fogging machines @ Rs 56366/machine.
h. Rs. 13.00 lakhs for LLIN for beds in dengue wards. (430X3014= 13.00)
i. Rs. 205.00 lakhs for 2000 SDP kits.  @ Rs 8200/kit. 
8. Rs. 50.00 lakhs for IEC activities
9. Rs. 54.2 lakhs for following:
a. Rs. 24.20 lakhs for For hiring vehicle at State level @ Rs 35000/Month. For Mobility at District Level and Procurement under disaster conditions/outbreak. Funds Required: 20.00 lakh.
b. Rs. 30.00 lakhs for Ongoing activity for M&amp;E of Dengue &amp; Chikungunya at State and Distt Level.
10. Rs. 46.00 lakhs for 42 SSHs Funds @ 1lakh per SSH . (4 SSH new proposed) SDH Bathinda , Ludhiana , Hoshiarpur , Tarn- Taran .
</t>
    </r>
  </si>
  <si>
    <r>
      <rPr>
        <b/>
        <sz val="12"/>
        <color rgb="FF000000"/>
        <rFont val="Calibri"/>
        <family val="2"/>
      </rPr>
      <t>Rs. 26.40 lakhs for FY 2024-25</t>
    </r>
    <r>
      <rPr>
        <sz val="12"/>
        <color rgb="FF000000"/>
        <rFont val="Calibri"/>
        <family val="2"/>
      </rPr>
      <t xml:space="preserve">
1. Rs. 2.30 lakhs for equipment.
2. Rs. 3.15 lakhs for 
a. Rs. 1.16 lakhs for rifampicin, b. Rs. 0.03 lakhs for thalidomide, c. Rs. 1.95 lakhs for Punch biopsy &amp; split skin smear.
3 Rs. 0.80 lakhs 
a. Rs. 0.40 lakhs for 2 days state workshop, b. Rs. 0.40 lakhs for Training of field level workers for LCDC (200 X @ Rs. 50/ day per personnel X 4 districts).
4. Rs. 14.05 lakhs for ASHA incentives for LCDC 
5. Rs. 1.76 lakhs for IEC &amp; Printing.
6. Rs. 4.34 lakhs for Supervision and monitoring –
a. Rs. 1.20 lakhs {Rs 50,000 at state level + Rs. 10,000 at District level (Total 40,000) + Rs 3000 at Block level 
b. Rs. 2.24 lakhs for POL transport for field supervisors to supervise activity of 5 search teams (Rs. 100/ supervisor/ day) i.e. 100*160*14
</t>
    </r>
    <r>
      <rPr>
        <b/>
        <sz val="12"/>
        <color rgb="FF000000"/>
        <rFont val="Calibri"/>
        <family val="2"/>
      </rPr>
      <t>Rs. 27.72 lakhs for FY 2025-26</t>
    </r>
  </si>
  <si>
    <r>
      <rPr>
        <b/>
        <sz val="12"/>
        <color rgb="FF000000"/>
        <rFont val="Calibri"/>
        <family val="2"/>
      </rPr>
      <t>Rs. 33.85 lakhs for FY 2024-25</t>
    </r>
    <r>
      <rPr>
        <sz val="12"/>
        <color rgb="FF000000"/>
        <rFont val="Calibri"/>
        <family val="2"/>
      </rPr>
      <t xml:space="preserve">
1. Rs. 0.60 lakhs for Support per Camp - Rs. 10000 per RCS, Total - 10000 * 5 = 50,000.
2. Rs. 32.50 lakhs for 3000 pairs of MCR procurement to be done twice a year @ Rs. 400/pair (= 24,00,000) + 50 aids/appliances @ Rs. 17000 per Aids/Appliances (= 8,50,000).
3. Rs. 0.75 lakhs for 5 Estimated RCS to be conducted.
</t>
    </r>
    <r>
      <rPr>
        <b/>
        <sz val="12"/>
        <color rgb="FF000000"/>
        <rFont val="Calibri"/>
        <family val="2"/>
      </rPr>
      <t>Rs. 35.64 lakhs for FY 2025-26</t>
    </r>
    <r>
      <rPr>
        <sz val="12"/>
        <color rgb="FF000000"/>
        <rFont val="Calibri"/>
        <family val="2"/>
      </rPr>
      <t xml:space="preserve">
1. Rs. 0.89 lakhs for Support per Camp 
2. Rs. 33.50 lakhs for 3000 pairs of MCR procurement to be done twice a year .
3. Rs. 1.25 lakhs for 5 Estimated RCS to be conducted.
(Detailed Annexure Attached)</t>
    </r>
  </si>
  <si>
    <r>
      <rPr>
        <b/>
        <sz val="12"/>
        <color rgb="FF000000"/>
        <rFont val="Calibri"/>
        <family val="2"/>
      </rPr>
      <t>Rs. 61.02 lakhs for FY 2024-25</t>
    </r>
    <r>
      <rPr>
        <sz val="12"/>
        <color rgb="FF000000"/>
        <rFont val="Calibri"/>
        <family val="2"/>
      </rPr>
      <t xml:space="preserve">
1. Rs. 20.07 lakhs for capacity building for the training of DLO, MO, Physiotherapist, NMS, ASHA workers:
(4 day Training of DLOs at Raipur = 5*50,000 = 2.50 lakhs,
Training of MO (Batch of 30 Mos per district) = 30*23*1500 = 10.35 lakhs
5 day training of Physiotherapist at Raipur = 5* 34,000 = 1.70 lakhs
Training of ASHA workers &amp; NMS = 30 * 23 * 800 = 5.52 lakhs)
2. Rs. 13.8 lakhs for IEC&amp; Printing 
3. Rs. 27.15 lakhs for Planning &amp; M&amp;E
(Detailed Annexure attached)
</t>
    </r>
    <r>
      <rPr>
        <b/>
        <sz val="12"/>
        <color rgb="FF000000"/>
        <rFont val="Calibri"/>
        <family val="2"/>
      </rPr>
      <t xml:space="preserve">Rs. 64.07 lakhs for FY 2025-26
</t>
    </r>
    <r>
      <rPr>
        <sz val="12"/>
        <color rgb="FF000000"/>
        <rFont val="Calibri"/>
        <family val="2"/>
      </rPr>
      <t>1. Rs. 21.12 lakhs for capacity building for the training of DLO, MO, Physiotherapist, NMS, ASHA workers:
(4 day Training of DLOs at Raipur = 5*50,000 = 2.50 lakhs,
Training of MO (Batch of 30 Mos per district) = 30*23*1500 = 10.35 lakhs
5 day training of Physiotherapist at Raipur = 5* 34,000 = 1.70 lakhs
Training of ASHA workers &amp; NMS = 30 * 23 * 800 = 5.52 lakhs)
2. Rs. 14.8 lakhs for IEC&amp; Printing 
3. Rs. 28.15 lakhs for Planning &amp; M&amp;E
(Detailed Annexure attached)</t>
    </r>
  </si>
  <si>
    <r>
      <t>Rs. 2536.04 lakhs for FY 2024-25</t>
    </r>
    <r>
      <rPr>
        <sz val="12"/>
        <color rgb="FF000000"/>
        <rFont val="Calibri"/>
        <family val="2"/>
      </rPr>
      <t xml:space="preserve">
1. Rs. 210.00 lakh for DBT @ Rs 1000/- as a one-time payment on the update of the Outcome of Treatment for drug sensitive TB patients
2. Rs. 126.40 lakh for Major &amp; minor civil works/ repairing &amp; maintenance of State TB cell office, STDC, DOTs, DTC, TU &amp; DMC and X-ray facilities etc (Annexure of Civil Works of Districts enclosed)
3. Rs. 675.44 lakh for Maintenance / up gradation costs for Laboratory equipment’s DMC, X-ray and ECG, etc for NTEP (if not covered under NHM Bio Medical Equipment Maintenance Programme/contract), Procurement of office equipment and furniture for State &amp; District levels. (Annexure enclosed) (Office Equipment at STC, SDS) and Maintenance / up gradation costs for office equipment’s (Office Equipment at STC, SDS)
4. Rs.452.78 lakh for Local Procurement of first line Anti TB drugs, Procurement of Sleeves and drug boxes, Procurement of 99DOTS Lite label for adhrence monitoring, Vehicle hiring for drug transportation, HR for NTEP Drug Store and Drug Transportation charges
5. Rs. 481.32 lakh for Charges for transportation of samples for diagnosis, DST, follow-up and Procurement of Lab consumables for DMCs.
6. 167.94 lakh for Training cost (including TA/DA &amp; other course materials) for State officers / staff/ TB Champions and all district staff at Sate and District Level, CME State &amp; District, Procurement of office equipment and furniture for STDC and Sensitization of TB survivors, sensitization of NGOs, PRIs meeting, TB survivor led activities, etc
7. Rs. 256.71 lakh for Incentives for Active Case Finding -the unit cost shall preferably be budgeted as per household or per person screened,Supervision of ACF activity and Incentive to non-salaried person for injection prick.   
8. Rs. 51.35 lakh for printing of modules, posters. IEC material etc
9. Rs. 114.10 lakh for Award money for districts proposed to be certified under the Sub-national TB free certification as per CTD’s guidelines for the initiative, Operational Research cost for each medical college, TA/DA cost of all officer/ staff working in NTEP, review meetings, Cost of internal evaluation etc., Cost ofState Task Force meetings, Cost of Zonal Task Force, State Task Force meetings, Cost of National Task Force, State Task Force meetings, Cost for research proposals and studies submitted, Support for State &amp; District level TB Forums functioning including meeting cost and travel support to community members attending meeting, etc.
</t>
    </r>
    <r>
      <rPr>
        <b/>
        <sz val="12"/>
        <color rgb="FF000000"/>
        <rFont val="Calibri"/>
        <family val="2"/>
      </rPr>
      <t xml:space="preserve">
Rs. 1779.77 lakhs for FY 2025-26
</t>
    </r>
    <r>
      <rPr>
        <sz val="12"/>
        <color rgb="FF000000"/>
        <rFont val="Calibri"/>
        <family val="2"/>
      </rPr>
      <t xml:space="preserve">1. Rs. 210.00 lakh for DBT @ Rs 1000/- as a one-time payment on the update of the Outcome of Treatment for drug sensitive TB patients
2. Rs. 675.44 lakh for Maintenance / up gradation costs for Laboratory equipment’s DMC, X-ray and ECG, etc for NTEP (if not covered under NHM Bio Medical Equipment Maintenance Programme/contract), Procurement of office equipment and furniture for State &amp; District levels. (Annexure enclosed) (Office Equipment at STC, SDS) and Maintenance / up gradation costs for office equipment’s (Office Equipment at STC, SDS)
4. Rs.452.78 lakh for Local Procurement of first line Anti TB drugs, Procurement of Sleeves and drug boxes, Procurement of 99DOTS Lite label for adhrence monitoring, Vehicle hiring for drug transportation, HR for NTEP Drug Store and Drug Transportation charges
5. Rs. 491.32 lakh for Charges for transportation of samples for diagnosis, DST, follow-up and Procurement of Lab consumables for DMCs.
6. 187.94 lakh for Training cost (including TA/DA &amp; other course materials) for State officers / staff/ TB Champions and all district staff at Sate and District Level, CME State &amp; District, Procurement of office equipment and furniture for STDC and Sensitization of TB survivors, sensitization of NGOs, PRIs meeting, TB survivor led activities, etc
7. Rs. 272.24 lakh for Incentives for Active Case Finding -the unit cost shall preferably be budgeted as per household or per person screened,Supervision of ACF activity and Incentive to non-salaried person for injection prick.   
8. Rs. 51.35 lakh for printing of modules, posters. IEC material etc
9. Rs. 114.10 lakh for Award money for districts proposed to be certified under the Sub-national TB free certification as per CTD’s guidelines for the initiative, Operational Research cost for each medical college, TA/DA cost of all officer/ staff working in NTEP, review meetings, Cost of internal evaluation etc., Cost ofState Task Force meetings, Cost of Zonal Task Force, State Task Force meetings, Cost of National Task Force, State Task Force meetings, Cost for research proposals and studies submitted, Support for State &amp; District level TB Forums functioning including meeting cost and travel support to community members attending meeting, etc.
</t>
    </r>
  </si>
  <si>
    <r>
      <t>Rs. 4793.97 lakhs for FY 2024-25</t>
    </r>
    <r>
      <rPr>
        <sz val="12"/>
        <color rgb="FF000000"/>
        <rFont val="Calibri"/>
        <family val="2"/>
      </rPr>
      <t xml:space="preserve">
1. Rs. 3010.02 lakh for Nutrition support to TB patient Rs. 500 per month till the treatment is completed, by DBT for DSTB Patients for 6 months and DBT for DRTB Patients for 24 months including 6.75 lakh ASHA incentive for bank account updation</t>
    </r>
    <r>
      <rPr>
        <b/>
        <sz val="12"/>
        <color rgb="FF000000"/>
        <rFont val="Calibri"/>
        <family val="2"/>
      </rPr>
      <t xml:space="preserve">
</t>
    </r>
    <r>
      <rPr>
        <sz val="12"/>
        <color rgb="FF000000"/>
        <rFont val="Calibri"/>
        <family val="2"/>
      </rPr>
      <t xml:space="preserve">2. Rs. 1777.20 lakhs for pending DBT of 2023, 2022 and 2021. </t>
    </r>
    <r>
      <rPr>
        <b/>
        <sz val="12"/>
        <color rgb="FF000000"/>
        <rFont val="Calibri"/>
        <family val="2"/>
      </rPr>
      <t xml:space="preserve">
Rs. 3562 lakhs for FY 2025-26
</t>
    </r>
    <r>
      <rPr>
        <sz val="12"/>
        <color rgb="FF000000"/>
        <rFont val="Calibri"/>
        <family val="2"/>
      </rPr>
      <t xml:space="preserve">1. Rs. 3010.02 lakh for Nutrition support to TB patient Rs. 500 per month till the treatment is completed, by DBT for DSTB Patients for 6 months and DBT for DRTB Patients for 24 months including 6.75 lakh ASHA incentive for bank account updation
2. Rs. 545.05 lakhs for pending DBT of 2020,2019, 2018 and 2017. </t>
    </r>
  </si>
  <si>
    <r>
      <t xml:space="preserve">Rs. 1086.2 lakhs for FY 2024-25
</t>
    </r>
    <r>
      <rPr>
        <sz val="12"/>
        <color rgb="FF000000"/>
        <rFont val="Calibri"/>
        <family val="2"/>
      </rPr>
      <t xml:space="preserve">1. Rs. 295 lakh for Private Provider Incentives- NTEP DBT Scheme @Rs. 500/- per notification and Rs. 500/- when treatment outcome declared and Incentives for first informant (20% of Public notified case will be expected to be eligible for first informant incentive) 
2. Rs. 791.20 lakh for Cost of existing NGO/ PP support schemes and new NGO/ PP support schemes proposed as per NTEP Public Private Partnership Guidance 2019, Cost for PPSA for ongoing and newly proposed districts and Any activities for collaborating with other line departments and organizations (eg: AYUSH, Directorates of Labour, Rural Development, Urban Development, Industries, PRI, Railways, Postal Department, etc)
</t>
    </r>
    <r>
      <rPr>
        <b/>
        <sz val="12"/>
        <color rgb="FF000000"/>
        <rFont val="Calibri"/>
        <family val="2"/>
      </rPr>
      <t xml:space="preserve">
Rs. 1141.53 lakhs for FY 2025-26
</t>
    </r>
    <r>
      <rPr>
        <sz val="12"/>
        <color rgb="FF000000"/>
        <rFont val="Calibri"/>
        <family val="2"/>
      </rPr>
      <t xml:space="preserve">1. Rs. 310.33 lakh for Private Provider Incentives- NTEP DBT Scheme @Rs. 500/- per notification and Rs. 500/- when treatment outcome declared and Incentives for first informant (20% of Public notified case will be expected to be eligible for first informant incentive) 
</t>
    </r>
    <r>
      <rPr>
        <b/>
        <sz val="12"/>
        <color rgb="FF000000"/>
        <rFont val="Calibri"/>
        <family val="2"/>
      </rPr>
      <t xml:space="preserve"> Rs.55.33 add more</t>
    </r>
    <r>
      <rPr>
        <sz val="12"/>
        <color rgb="FF000000"/>
        <rFont val="Calibri"/>
        <family val="2"/>
      </rPr>
      <t xml:space="preserve">
2. Rs. 831.20 lakh for Cost of existing NGO/ PP support schemes and new NGO/ PP support schemes proposed as per NTEP Public Private Partnership Guidance 2019, Cost for PPSA for ongoing and newly proposed districts and Any activities for collaborating with other line departments and organizations (eg: AYUSH, Directorates of Labour, Rural Development, Urban Development, Industries, PRI, Railways, Postal Department, etc)</t>
    </r>
  </si>
  <si>
    <r>
      <t xml:space="preserve">Rs. 2873.89 lakhs for FY 2024-25
</t>
    </r>
    <r>
      <rPr>
        <sz val="12"/>
        <color rgb="FF000000"/>
        <rFont val="Calibri"/>
        <family val="2"/>
      </rPr>
      <t xml:space="preserve">Rs. 2811.14 lakh for Cost for screening of LTBI such as incentives, sample collection &amp; transport, etc may be budgeted and Procurement of Lab Materials and consumables for LTBI diagnostic test. This includes budget for BCG vaccination study in the state along with its outsourced data entry.
a. Rs. 176.74 Lakhs for Drugs and supplies
b. Rs.1482.00 lakhs for Diagnostics (Consumables, PPP, Sample Transport)
c. Rs. 75.00 lakhs for ASHA incentives
d. Rs. 1140.15 lakhs for Others including operating costs (OOC)
</t>
    </r>
    <r>
      <rPr>
        <b/>
        <sz val="12"/>
        <color rgb="FF000000"/>
        <rFont val="Calibri"/>
        <family val="2"/>
      </rPr>
      <t xml:space="preserve">
Rs. 2060.43 lakhs for FY 2025-26
</t>
    </r>
    <r>
      <rPr>
        <sz val="12"/>
        <color rgb="FF000000"/>
        <rFont val="Calibri"/>
        <family val="2"/>
      </rPr>
      <t>Rs. 2060.43 lakh for Cost for screening of LTBI such as incentives, sample collection &amp; transport, etc may be budgeted and Procurement of Lab Materials and consumables for LTBI diagnostic along with its outsourced data entry.</t>
    </r>
  </si>
  <si>
    <r>
      <t xml:space="preserve">Rs. 2079.41 lakhs for FY 2024-25
</t>
    </r>
    <r>
      <rPr>
        <sz val="12"/>
        <color rgb="FF000000"/>
        <rFont val="Calibri"/>
        <family val="2"/>
      </rPr>
      <t xml:space="preserve">1. Rs. 60.00 lakh for @ Rs 5000/- as a one-time payment on the update of the Outcome of Treatment for drug resistant TB patients.
2. Rs. 55.80 lakh for Procurement of equipment for State &amp; District levels (DR TB Centre, IRL, C &amp;DST Lab and Molecular Diagnostics) and Maintenance / up gradation costs for Laboratory equipment’s for DR TB Centre, IRL, C &amp;DST Lab and Molecular Diagnostics Equipment for NTEP (if not covered under NHM Bio Medical Equipment Maintenance.
3. Programme/contract)
4. Rs.205.20 lakh for Local Procurement of second line drugsand Procurement of MERM boxes
5. Rs. 1758.41 lakh for Lab Materials and consumables for DMCs
</t>
    </r>
    <r>
      <rPr>
        <b/>
        <sz val="12"/>
        <color rgb="FF000000"/>
        <rFont val="Calibri"/>
        <family val="2"/>
      </rPr>
      <t xml:space="preserve">
Rs. 2133.51 lakhs for FY 2025-26
</t>
    </r>
    <r>
      <rPr>
        <sz val="12"/>
        <color rgb="FF000000"/>
        <rFont val="Calibri"/>
        <family val="2"/>
      </rPr>
      <t>1. Rs. 60.00 lakh for @ Rs 5000/- as a one-time payment on the update of the Outcome of Treatment for drug resistant TB patients.
2. Rs. 59.90 lakh for Procurement of equipment for State &amp; District levels (DR TB Centre, IRL, C &amp;DST Lab and Molecular Diagnostics) and Maintenance / up gradation costs for Laboratory equipment’s for DR TB Centre, IRL, C &amp;DST Lab and Molecular Diagnostics Equipment for NTEP (if not covered under NHM Bio Medical Equipment Maintenance.
3. Programme/contract)
4. Rs.215.20 lakh for Local Procurement of second line drugsand Procurement of MERM boxes
5. Rs. 1798.41 lakh for Lab Materials and consumables for DMCs</t>
    </r>
  </si>
  <si>
    <r>
      <t xml:space="preserve">Rs. 193.38 lakhs for FY 2024-25
</t>
    </r>
    <r>
      <rPr>
        <sz val="12"/>
        <color rgb="FF000000"/>
        <rFont val="Calibri"/>
        <family val="2"/>
      </rPr>
      <t>Rs. 193.38 lakh for Budget for activities as per ACSM plan including school / college-based activities, advocacy meeting with State and District authority, (outdoor publicity) folk, mela, street plays, signages, miking, TV/Radio campaign, cost, miking, exhibition/ “World TB Day “rally, etc
You can add activities as per your requirementnd Printing of Manuals, Guidelines, Forms, Formats, Cards, etc. at State/ district level</t>
    </r>
    <r>
      <rPr>
        <b/>
        <sz val="12"/>
        <color rgb="FF000000"/>
        <rFont val="Calibri"/>
        <family val="2"/>
      </rPr>
      <t xml:space="preserve">
Rs. 203.05 lakhs for FY 2025-26
</t>
    </r>
    <r>
      <rPr>
        <sz val="12"/>
        <color rgb="FF000000"/>
        <rFont val="Calibri"/>
        <family val="2"/>
      </rPr>
      <t>Rs. 203.05 lakh for Budget for activities as per ACSM plan including school / college-based activities, advocacy meeting with State and District authority, (outdoor publicity) folk, mela, street plays, signages, miking, TV/Radio campaign, cost, miking, exhibition/ “World TB Day “rally, etc
You can add activities as per your requirementnd Printing of Manuals, Guidelines, Forms, Formats, Cards, etc. at State/ district level</t>
    </r>
  </si>
  <si>
    <r>
      <t xml:space="preserve">Rs. 545.5 lakhs for FY 2024-25
</t>
    </r>
    <r>
      <rPr>
        <sz val="12"/>
        <color rgb="FF000000"/>
        <rFont val="Calibri"/>
        <family val="2"/>
      </rPr>
      <t xml:space="preserve">1. Rs. 132.90 lakh for State Specific Innovation addition -1 AIC kit, Innovation 2- Screening of inmates in Jails, OOATS centres and all ANC Clinics, Innovation 3- Paediatric TB Sample collection and processing under TIFA project
2. Rs. 412.60 lakh for TA/DA cost of all officer/ staff working in NTEP, review meetings, Cost of internal evaluation etc., NTEP Review meeting State  Level Quarterly &amp; Distrcit level monthly, POL for existing vehicles under NTEP and mobility support for those field staff in lieu of vehicles, Vehicle hiring, Office operation includes office maintenance expenditure, stationary, communication etc. and Maintenance cost for State &amp; District vehicles (including four-wheeler &amp; two wheelers).  
</t>
    </r>
    <r>
      <rPr>
        <b/>
        <sz val="12"/>
        <color rgb="FF000000"/>
        <rFont val="Calibri"/>
        <family val="2"/>
      </rPr>
      <t xml:space="preserve">
Rs. 529.04 lakhs for FY 2025-26
</t>
    </r>
    <r>
      <rPr>
        <sz val="12"/>
        <color rgb="FF000000"/>
        <rFont val="Calibri"/>
        <family val="2"/>
      </rPr>
      <t xml:space="preserve">1. Rs. 132.90 lakh for State Specific Innovation addition -1 AIC kit, Innovation 2- Screening of inmates in Jails, OOATS centres and all ANC Clinics, Innovation 3- Paediatric TB Sample collection and processing under TIFA project
2. Rs. 396.14 lakh for TA/DA cost of all officer/ staff working in NTEP, review meetings, Cost of internal evaluation etc., NTEP Review meeting State  Level Quarterly &amp; Distrcit level monthly, POL for existing vehicles under NTEP and mobility support for those field staff in lieu of vehicles, Vehicle hiring, Office operation includes office maintenance expenditure, stationary, communication etc. and Maintenance cost for State &amp; District vehicles (including four-wheeler &amp; two wheelers).  
</t>
    </r>
  </si>
  <si>
    <r>
      <t>Rs. 150.26 lakhs for FY 2024-25</t>
    </r>
    <r>
      <rPr>
        <sz val="12"/>
        <color rgb="FF000000"/>
        <rFont val="Calibri"/>
        <family val="2"/>
      </rPr>
      <t xml:space="preserve">
1. Rs. 62.90 lakhs For Drugs-budget procurement by State Hepatitis B vaccination of HWC - 28000, HRGs &amp; OOAT (IDUs)-100000 (3doses each person X Rs. 16.38)
2. Rs. 32.56 Lakhs for Capacity building including training: 
a) Rs. 10.80 lakhs for Training of Medical officers - (Participants 300 - 6 batches X Rs. 1,79,975). 
b) Rs. 2.99 lakhs for Training of LT - (Participants 80 - 4 batches X Rs. 74,750)
c) Rs. 4.47 lakhs for Training counsellors (Participants 150 - 3 batches X Rs. 1,48,925)
d) Rs. 5.96 lakhs for Training staff nurse (Participants 200 - 4 batches X Rs. 1,48,925)
e) Rs. 4.48 lakhs for Training DEO (Participants 120 - 6 batches X Rs. 74,750)
f) Rs. 0.95 lakhs for Training of Peer Support Refresher (Participants - 28 - 1 batch X Rs. 94,530).
g) Rs. 2.91 lakhs for Training of Pharmacy Officer (Participants - 90 - 3 batches X Rs. 97175) 
3. Rs. 17.5 lakhs for treatment centre cost include Meeting Costs/Office expenses/Contingency (Rs. 70,000 X 25 TCs).  
4. Rs. 29.25 lakhs for Awareness activities for Hepatitis A, B, C &amp; E, advertisement in newspaper (World Hepatitis Day, newspaper awareness, FM Radio/AIR, Cinemas/TV video, awareness of high-risk groups)
a) Rs. 15.00 lakhs for FM Radio spot @ Rs. 300000 X 5
b) Rs. 2.50 lakhs for News paper ad @ Rs. 50000 X 5
c) Rs. 5.00 lakhs for Social media outreach 
d) Rs. 6.75 lakhs for 23 districts, 3 GMCs &amp; the State for observance of World Hepatitis Day (all 26 TCs were given 25000 each &amp; 25000 for state level event)
5. Rs. 8.00 lakhs for Hepatitis B index testing among HBsAg PW in punjab (6month study)
</t>
    </r>
    <r>
      <rPr>
        <b/>
        <sz val="12"/>
        <color rgb="FF000000"/>
        <rFont val="Calibri"/>
        <family val="2"/>
      </rPr>
      <t>Rs. 117.66 lakhs for FY 2025-26</t>
    </r>
    <r>
      <rPr>
        <sz val="12"/>
        <color rgb="FF000000"/>
        <rFont val="Calibri"/>
        <family val="2"/>
      </rPr>
      <t xml:space="preserve">
1. Rs. 38.35 lakhs For Drugs-budget procurement by State Hepatitis B vaccination of HWC - 30000, HRGs &amp; OOAT (IDUs)-48050 (3doses each person X Rs. 16.38)
2. Rs. 32.56 Lakhs for Capacity building including training: 
a) Rs. 10.80 lakhs for Training of Medical officers - (Participants 300 - 6 batches X Rs. 1,79,975). 
b) Rs. 2.99 lakhs for Training of LT - (Participants 80 - 4 batches X Rs. 74,750)
c) Rs. 4.47 lakhs for Training counsellors (Participants 150 - 3 batches X Rs. 1,48,925)
d) Rs. 5.96 lakhs for Training staff nurse (Participants 200 - 4 batches X Rs. 1,48,925)
e) Rs. 4.48 lakhs for Training DEO (Participants 120 - 6 batches X Rs. 74,750)
f) Rs. 0.95 lakhs for Training of Peer Support Refresher (Participants - 28 - 1 batch X Rs. 94,530).
g) Rs. 2.91 lakhs for Training of Pharmacy Officer (Participants - 90 - 3 batches X Rs. 97175) 
3. Rs. 17.5 lakhs for treatment centre cost include Meeting Costs/Office expenses/Contingency (Rs. 70,000 X 25 TCs).  
4. Rs. 29.25 lakhs for Awareness activities for Hepatitis A, B, C &amp; E, advertisement in newspaper (World Hepatitis Day, newspaper awareness, FM Radio/AIR, Cinemas/TV video, awareness of high-risk groups)
a) Rs. 15.00 lakhs for FM Radio spot @ Rs. 300000 X 5
b) Rs. 2.50 lakhs for News paper ad @ Rs. 50000 X 5
c) Rs. 5.00 lakhs for Social media outreach 
d) Rs. 6.75 lakhs for 23 districts, 3 GMCs &amp; the State for observance of World Hepatitis Day (all 26 TCs were given 25000 each &amp; 25000 for state level event)
</t>
    </r>
  </si>
  <si>
    <r>
      <rPr>
        <b/>
        <sz val="12"/>
        <color rgb="FF000000"/>
        <rFont val="Calibri"/>
        <family val="2"/>
      </rPr>
      <t>Rs. 1291.88 lakhs for FY 2024-25</t>
    </r>
    <r>
      <rPr>
        <sz val="12"/>
        <color rgb="FF000000"/>
        <rFont val="Calibri"/>
        <family val="2"/>
      </rPr>
      <t xml:space="preserve">
1. Rs. 1260.00 lakhs for following : 
a) Rs. 249.50 lakhs for Screening RDTs for Hepatitis B &amp; C (HRG-125000,Prisoners-25000, DH&amp;SDH-400000,Community outreach-6000,ANC serum 225000 &amp; ANC whole blood 225000= 1006000)                                                                                         
b) Rs. 127.00 lakhs for Consumables to be used for screening, viral load, svr etc.
c) Rs. 807.00 lakhs for Viral load cost of Hepatitis B &amp; C (Hepatitis B patient 8578 and cost 72.91 Lakhs, Hepatitis  C patient 50800 &amp; 431.8Lakhs &amp; SVR patients 35560 and cost 302.3Lakhs) 
d) Rs. 76.40 lakhs for Transportation of samples from OOAT, TI and Other sites to DHs (300 OOAT centers and 60 TI sites, distance from DH average 20kms and 10kms, monthly 4visits by sample collection agency, per kms cost 32.45) 
2. Rs. 21.98 lakhs for following :
a) Rs. 2.40 lakhs for Innovation (community outreach camps in 4 districts, 8 blocks - 24 camps and 12000 population screened) 
b) Rs. 5.00 lakhs for SVHMU travel
c) Rs. 2.00 lakhs for SVHMU meeting
d) Rs. 12.58 lakhs for Infrastructure (Office chair 10, table -6, visitor chair 5, RO purifier, WiFi,  printer , invertor - 1, AC-2 and Laptop 2, desktop 5) 
3. Rs. 10.00 lakhs for printing of treatment cards, SVR cards, SVR certificates, for printing of registers for Hepatitis B &amp; C for 23 DHs, 41 SDH, 1 GMC, 3 MTCs, 27 OST sites, 22 ART Centres, 25 prisons, 500 OOAT centers.                        
</t>
    </r>
    <r>
      <rPr>
        <b/>
        <sz val="12"/>
        <color rgb="FF000000"/>
        <rFont val="Calibri"/>
        <family val="2"/>
      </rPr>
      <t>Rs. 1278.83 lakhs for FY 2025-26</t>
    </r>
    <r>
      <rPr>
        <sz val="12"/>
        <color rgb="FF000000"/>
        <rFont val="Calibri"/>
        <family val="2"/>
      </rPr>
      <t xml:space="preserve">
1. Rs. 1259.43 lakhs for following :
a) Rs. 249.50 lakhs for Screening RDTs for Hepatitis B &amp; C (HRG-125000,Prisoners-25000, DH&amp;SDH-400000,Community outreach-6000,ANC serum 225000 &amp; ANC whole blood 225000= 1006000)                                                                                         
b) Rs. 127.00 lakhs for Consumables to be used for screening, viral load, svr etc.
c) Rs. 807.00 lakhs for Viral load cost of Hepatitis B &amp; C (Hepatitis B patient 8578 and cost 72.91 Lakhs, Hepatitis  C patient 50800 &amp; 431.8Lakhs &amp; SVR patients 35560 and cost 302.3Lakhs). 
d) Rs. 75.93 lakhs for Transportation of samples from OOAT, TI and other sites to DHs (300 OOAT centers, distance from DH average 20kms, monthly 4visits by sample collection agency, per kms cost Rs. 32.45) 
2. Rs. 9.40 lakhs for Following :
a) Rs. 2.40 lakhs for Innovation (Community outreach camps in 4 districts, 8 blocks - 24 camps and 12000 population screened) 
b) Rs. 5.00 lakhs for SVHMU travel.
c) Rs. 2.00 lakhs for SVHMU meeting.
3. Rs. 10.00 lakhs for printing of treatment cards, SVR cards, SVR certificates, for printing of registers for Hepatitis B &amp; C for 23 DHs, 41 SDH, 1 GMC, 3 MTCs, 27 OST sites, 22 ART Centres, 25 prisons, 500 OOAT centers.                                                                                        
</t>
    </r>
  </si>
  <si>
    <r>
      <rPr>
        <b/>
        <sz val="12"/>
        <color rgb="FF000000"/>
        <rFont val="Calibri"/>
        <family val="2"/>
      </rPr>
      <t xml:space="preserve">1. Rs. 1234.78 lakhs for following : </t>
    </r>
    <r>
      <rPr>
        <sz val="12"/>
        <color rgb="FF000000"/>
        <rFont val="Calibri"/>
        <family val="2"/>
      </rPr>
      <t xml:space="preserve">
a. Rs. 1208.78 lakhs for Drugs for treatment of Hepatitis B &amp; C (GOI supply of drugs ₹1126 (Kind 563 &amp; Cash 563) , State supply 16.80 Lakhs) &amp; Hep B ₹65.98Lakhs) 
b. Rs. 26.00 lakhs for Hepatitis B Immunoglobulins for the new-born of Hepatitis B positive women
2. Rs. 45.32 lakhs for following :
a. Rs. 1.00 lakhs for State lab: Meeting Costs/Office expenses/Contingency.
b. Rs. 4.00 lakhs for MTC: Meeting Costs/Office expenses/Contingency (photocopy, internet /communication/ Resistance testing in selected cases/ Printing M &amp; E tools/ Tablets for M &amp; E if needed) etc).
c. Rs. 40.32 lakhs for Incentive for Peer Educators under NVHCP (28*12000*12)
</t>
    </r>
    <r>
      <rPr>
        <b/>
        <sz val="12"/>
        <color rgb="FF000000"/>
        <rFont val="Calibri"/>
        <family val="2"/>
      </rPr>
      <t>Rs. 1314.77 lakhs for FY 2025-26</t>
    </r>
    <r>
      <rPr>
        <sz val="12"/>
        <color rgb="FF000000"/>
        <rFont val="Calibri"/>
        <family val="2"/>
      </rPr>
      <t xml:space="preserve">
1. Rs. 1266.09 lakhs for following : 
a. Rs. 1240.09 lakhs for Drugs for treatment of Hepatitis B &amp; C (Rs. 1142.80 lakh for Hepatitis C : GOI supply of drugs ₹1126 (Kind 563 &amp; Cash 563) , State supply 16.80 Lakhs) &amp; Rs. 97.29 lakh for Hepatitis B).
b. Rs. 26.00 lakhs for Hepatitis B Immunoglobulins for the new-born of Hepatitis B positive women.
2. Rs. 48.68 lakhs for Following :
a. Rs. 1.00 lakhs for State lab: Meeting Costs/Office expenses/Contingency.
b. Rs. 4.00 lakhs for MTC: Meeting Costs/Office expenses/Contingency (photocopy, internet /communication/ Resistance testing in selected cases/ Printing M &amp; E tools/ Tablets for M &amp; E if needed) etc) 
c. Rs. 43.68 lakhs for Incentive for Peer Educators under NVHCP (28*13000*12
</t>
    </r>
  </si>
  <si>
    <r>
      <rPr>
        <b/>
        <sz val="12"/>
        <color rgb="FF000000"/>
        <rFont val="Calibri"/>
        <family val="2"/>
      </rPr>
      <t>Rs. 93.75 Lakhs for FY 2024-25</t>
    </r>
    <r>
      <rPr>
        <sz val="12"/>
        <color rgb="FF000000"/>
        <rFont val="Calibri"/>
        <family val="2"/>
      </rPr>
      <t xml:space="preserve">
1. Rs. 2.75 lakh for equipment cost. (equipemnet like refrigerator with a calibrated thermometer, exclusive for vaccine/ RIG storage, weighing scale etc @Rs.25,000 each district ARC for Model Anti Rabies Clinics (MARC)).
2. Rs. 9.9 lakh for Capacity building and resensitization of the Medical and Para-medical staff. (@ Rs.5.42 lakhs for 4 trainings at State Headquarter  and Rs.4.48 lakhs for 4 training at District Headquarter for collective 897 participants). 
3. Rs. 17.5 lakh for Procurement of computer for district MARC and 2 computer for State Headquarter   @Rs.70,000 per computer {(23+2) x 70,000= Rs. 17.5 lakhs}.  
4. Rs. 53.00 lakh for the IEC/BCC collective at State and District level. 
5. Rs. 3.00 Lakhs for monitoring of Progrrame at State Headquarter. 
6. Rs. 7.6 lakhs for One research study  be initiated under the Programme. 
The detail Annexur is attached
</t>
    </r>
    <r>
      <rPr>
        <b/>
        <sz val="12"/>
        <color rgb="FF000000"/>
        <rFont val="Calibri"/>
        <family val="2"/>
      </rPr>
      <t>Rs. 73.5 Lakhs for FY 2024-25</t>
    </r>
    <r>
      <rPr>
        <sz val="12"/>
        <color rgb="FF000000"/>
        <rFont val="Calibri"/>
        <family val="2"/>
      </rPr>
      <t xml:space="preserve">
1. Rs. 9.9 lakh for Capacity building and resensitization of the Medical and Para-medical staff. (@ Rs.5.42 lakhs for 4 trainings at State Headquarter  and Rs.4.48 lakhs for 4 training at District Headquarter for collective 897 participants). 
2. Rs. 53.00 lakh for the IEC/BCC collective at State and District level. 
3. Rs. 3.00 Lakhs for monitoring of Progrrame at State Headquarter. 
4. Rs. 7.6 lakhs for One research study  be initiated under the Programme. 
The detail Annexur is attached</t>
    </r>
  </si>
  <si>
    <r>
      <t xml:space="preserve">Rs. 19.50 lakhs for FY 2024-25
</t>
    </r>
    <r>
      <rPr>
        <sz val="12"/>
        <color rgb="FF000000"/>
        <rFont val="Calibri"/>
        <family val="2"/>
      </rPr>
      <t xml:space="preserve">1. Rs. 3.00 lakhs for Procurement of diagnostic 44 kits to be procured for 22 districts.
2. Rs. 13.50 lakhs 
a. Rs. 2.00 lakhs for 1 batch at State headquarter (Microbiologist) A proposal for one day hands on training in lab diagnosis of leptospirosis in Deptt of Virology at PGIMER. 25 Microbiologists.
b.Rs. 11.50 lakhs for 2 batch at District headquarter @0.50  A sensitization workshop for Mos at Districts level by ToTs.
3. Rs. 1.00 lakhs for IEC &amp; Printing (Designs finalized). 
4. Rs. 1.00 Lakhs for review meeting pertain to "One Health" including deptt of Human Health, Animal health &amp; environment. 
5. Rs. 1.00 lakhs for Contigency expenditure (Operational Cost)
</t>
    </r>
    <r>
      <rPr>
        <b/>
        <sz val="12"/>
        <color rgb="FF000000"/>
        <rFont val="Calibri"/>
        <family val="2"/>
      </rPr>
      <t>Rs. 21.45 lakhs for FY 2025-26</t>
    </r>
    <r>
      <rPr>
        <sz val="12"/>
        <color rgb="FF000000"/>
        <rFont val="Calibri"/>
        <family val="2"/>
      </rPr>
      <t xml:space="preserve">
1. Rs. 3.30 lakhs for Procurement of diagnostic 44 kits to be procured for 22 districts.
2. Rs. 14.85 lakhs 
a. Rs. 2.20 lakhs for 1 batch at State headquarter (Medical Officers) A half day sensitization for Medical officers has been propsed (23 MOs)
b.Rs. 12.65 lakhs for 2 batch at District headquarter @0.50  A sensitization workshop for Mos at Districts level by ToTs.
3. Rs. 1.10 lakhs for IEC &amp; Printing (Designs finalized). 
4. Rs. 1.10 Lakhs for review meeting pertain to "One Health" including deptt of Human Health, Animal health &amp; environment. 
5. Rs. 1.10 lakhs for Contigency expenditure (Operational Cost)
(Detailed Annexure Attached)</t>
    </r>
  </si>
  <si>
    <r>
      <rPr>
        <b/>
        <sz val="12"/>
        <color rgb="FF000000"/>
        <rFont val="Calibri"/>
        <family val="2"/>
      </rPr>
      <t xml:space="preserve">Rs. 200.00 lakhs for FY 2024-25
</t>
    </r>
    <r>
      <rPr>
        <sz val="12"/>
        <color rgb="FF000000"/>
        <rFont val="Calibri"/>
        <family val="2"/>
      </rPr>
      <t xml:space="preserve">Rs. 200.00 lakhs for consumables are required under head- Cataract surgeries through facilities for DH, SDH, CHC, RIO Amritsar, GMC Patiala, GMC Faridkot, AIIMS Bathinda and AIMS Mohali.
</t>
    </r>
    <r>
      <rPr>
        <b/>
        <sz val="12"/>
        <color rgb="FF000000"/>
        <rFont val="Calibri"/>
        <family val="2"/>
      </rPr>
      <t>Rs. 220.00 lakhs for FY 2025-26</t>
    </r>
    <r>
      <rPr>
        <sz val="12"/>
        <color rgb="FF000000"/>
        <rFont val="Calibri"/>
        <family val="2"/>
      </rPr>
      <t xml:space="preserve">
Rs. 220.00 lakhs for consumables are required under head- Cataract surgeries through facilities for DH, SDH, CHC, RIO Amritsar, GMC Patiala, GMC Faridkot, AIIMS Bathinda and AIMS Mohali
(Detailed Annexure Attached)</t>
    </r>
  </si>
  <si>
    <r>
      <t xml:space="preserve">Rs. 1087.50 lakhs for FY 2024-25
</t>
    </r>
    <r>
      <rPr>
        <sz val="12"/>
        <color rgb="FF000000"/>
        <rFont val="Calibri"/>
        <family val="2"/>
      </rPr>
      <t>Rs 1087.5 lakhs have been requisitioned under head “Cataract surgeries through NGOs, there is reimbursement for cataract operations for NGOs/ Private practitioners @2000/- per case. Details of cases and funds required is annexed.</t>
    </r>
    <r>
      <rPr>
        <b/>
        <sz val="12"/>
        <color rgb="FF000000"/>
        <rFont val="Calibri"/>
        <family val="2"/>
      </rPr>
      <t xml:space="preserve">
Rs. 660.00 lakhs for FY 2025-26
</t>
    </r>
    <r>
      <rPr>
        <sz val="12"/>
        <color rgb="FF000000"/>
        <rFont val="Calibri"/>
        <family val="2"/>
      </rPr>
      <t>Rs. 660.00 lakhs for Cataract surgeries through NGOs for 33,000 surgeries @ Rs. 2000/ surgerie.</t>
    </r>
    <r>
      <rPr>
        <b/>
        <sz val="12"/>
        <color rgb="FF000000"/>
        <rFont val="Calibri"/>
        <family val="2"/>
      </rPr>
      <t xml:space="preserve">
</t>
    </r>
    <r>
      <rPr>
        <sz val="12"/>
        <color rgb="FF000000"/>
        <rFont val="Calibri"/>
        <family val="2"/>
      </rPr>
      <t>(Detailed Annexure Attached)</t>
    </r>
  </si>
  <si>
    <r>
      <t xml:space="preserve">Rs. 20.00 lakhs for FY 2024-25 
</t>
    </r>
    <r>
      <rPr>
        <sz val="12"/>
        <color rgb="FF000000"/>
        <rFont val="Calibri"/>
        <family val="2"/>
      </rPr>
      <t xml:space="preserve">Rs 12 lakhs are requisitioned for keratoplasty.
Rs.8.00 lakhs for other eye diseases i.e. Diabetic retinopathy, Childhood blindness, Glaucoma and Vitreoretinal surgery.
</t>
    </r>
    <r>
      <rPr>
        <b/>
        <sz val="12"/>
        <color rgb="FF000000"/>
        <rFont val="Calibri"/>
        <family val="2"/>
      </rPr>
      <t xml:space="preserve">Rs. 22.00 lakhs for FY 2025-26 </t>
    </r>
    <r>
      <rPr>
        <sz val="12"/>
        <color rgb="FF000000"/>
        <rFont val="Calibri"/>
        <family val="2"/>
      </rPr>
      <t xml:space="preserve">
Rs 13 lakhs are requisitioned for keratoplasty.
Rs.9.00 lakhs for other eye diseases i.e. Diabetic retinopathy, Childhood blindness, Glaucoma and Vitreoretinal surgery.
(Detailed Annexure Attached)</t>
    </r>
  </si>
  <si>
    <r>
      <t xml:space="preserve">Rs. 150.00 lakhs for FY 2024-25 
</t>
    </r>
    <r>
      <rPr>
        <sz val="12"/>
        <color rgb="FF000000"/>
        <rFont val="Calibri"/>
        <family val="2"/>
      </rPr>
      <t xml:space="preserve">Rs 150 lakhs for 5 Mobile Ophthalmic units @30 lakh per unit </t>
    </r>
    <r>
      <rPr>
        <b/>
        <sz val="12"/>
        <color rgb="FF000000"/>
        <rFont val="Calibri"/>
        <family val="2"/>
      </rPr>
      <t xml:space="preserve">
Rs. 150.00 lakhs for FY 2025-26 
</t>
    </r>
    <r>
      <rPr>
        <sz val="12"/>
        <color rgb="FF000000"/>
        <rFont val="Calibri"/>
        <family val="2"/>
      </rPr>
      <t xml:space="preserve">Rs 150 lakhs for 5 Mobile Ophthalmic units @30 lakh per unit </t>
    </r>
  </si>
  <si>
    <r>
      <t xml:space="preserve">Rs. 5.00 lakhs for FY 2024-25 
</t>
    </r>
    <r>
      <rPr>
        <sz val="12"/>
        <color rgb="FF000000"/>
        <rFont val="Calibri"/>
        <family val="2"/>
      </rPr>
      <t xml:space="preserve">Rs 5 lakhs for requisitioned for Collection of eye balls by eye banks and eye donation centers @Rs.2,000/- per pair of eyes/ eye balls </t>
    </r>
    <r>
      <rPr>
        <b/>
        <sz val="12"/>
        <color rgb="FF000000"/>
        <rFont val="Calibri"/>
        <family val="2"/>
      </rPr>
      <t xml:space="preserve">
Rs. 5.50 lakhs for FY 2025-26 
</t>
    </r>
    <r>
      <rPr>
        <sz val="12"/>
        <color rgb="FF000000"/>
        <rFont val="Calibri"/>
        <family val="2"/>
      </rPr>
      <t xml:space="preserve">Rs 5.50 lakhs for requisitioned for Collection of eye balls by eye banks and eye donation centers @Rs.2,000/- per pair of eyes/ eye balls </t>
    </r>
    <r>
      <rPr>
        <b/>
        <sz val="12"/>
        <color rgb="FF000000"/>
        <rFont val="Calibri"/>
        <family val="2"/>
      </rPr>
      <t xml:space="preserve">
</t>
    </r>
  </si>
  <si>
    <r>
      <t xml:space="preserve">Rs. 105.00 lakhs for FY 2024-25 
</t>
    </r>
    <r>
      <rPr>
        <sz val="12"/>
        <color rgb="FF000000"/>
        <rFont val="Calibri"/>
        <family val="2"/>
      </rPr>
      <t xml:space="preserve">Rs 105 lakhs under head- Free spectacles to school children Rs. 350 for free spectacles to school going children’s funds to the tune of Rs 105 lakhs have been requisitioned from GOI for 30,000 spectacles for better coverage of the beneficiaries under this scheme for DHs, SDHs, CHCs, RIO Amritsar, GMC Patiala, GMC Faridkot, AIIMS Bathinda and AIMS Mohali.
</t>
    </r>
    <r>
      <rPr>
        <b/>
        <sz val="12"/>
        <color rgb="FF000000"/>
        <rFont val="Calibri"/>
        <family val="2"/>
      </rPr>
      <t xml:space="preserve">
Rs. 115.50 lakhs for FY 2025-26 
</t>
    </r>
    <r>
      <rPr>
        <sz val="12"/>
        <color rgb="FF000000"/>
        <rFont val="Calibri"/>
        <family val="2"/>
      </rPr>
      <t>Rs 115.50 lakhs under head- Free spectacles to school children Rs. 350 for free spectacles to school going children’s funds to the tune of Rs 105 lakhs have been requisitioned from GOI for 33,000 spectacles for better coverage of the beneficiaries under this scheme for DHs, SDHs, CHCs, RIO Amritsar, GMC Patiala, GMC Faridkot, AIIMS Bathinda and AIMS Mohali.</t>
    </r>
    <r>
      <rPr>
        <b/>
        <sz val="12"/>
        <color rgb="FF000000"/>
        <rFont val="Calibri"/>
        <family val="2"/>
      </rPr>
      <t xml:space="preserve">
</t>
    </r>
  </si>
  <si>
    <r>
      <t xml:space="preserve">Rs. 10.50 lakhs for FY 2024-25 
</t>
    </r>
    <r>
      <rPr>
        <sz val="12"/>
        <color rgb="FF000000"/>
        <rFont val="Calibri"/>
        <family val="2"/>
      </rPr>
      <t xml:space="preserve">Rs 10.5 lakhs for Free spectacles to elderly and others as per pattern of assistance Rs. 350 for free spectacles. for 3000 spectacles for DHs, SDHs, CHCs, RIO Amritsar, GMC Patiala, GMC Faridkot, AIIMS Bathinda and AIMS Mohali. </t>
    </r>
    <r>
      <rPr>
        <b/>
        <sz val="12"/>
        <color rgb="FF000000"/>
        <rFont val="Calibri"/>
        <family val="2"/>
      </rPr>
      <t xml:space="preserve">
Rs. 11.55 lakhs for FY 2025-26
</t>
    </r>
    <r>
      <rPr>
        <sz val="12"/>
        <color rgb="FF000000"/>
        <rFont val="Calibri"/>
        <family val="2"/>
      </rPr>
      <t xml:space="preserve">Rs 11.55 lakhs for Free spectacles to elderly and others as per pattern of assistance Rs. 350 for free spectacles. for 3300 spectacles for DHs, SDHs, CHCs, RIO Amritsar, GMC Patiala, GMC Faridkot, AIIMS Bathinda and AIMS Mohali. 
</t>
    </r>
    <r>
      <rPr>
        <b/>
        <sz val="12"/>
        <color rgb="FF000000"/>
        <rFont val="Calibri"/>
        <family val="2"/>
      </rPr>
      <t xml:space="preserve">
</t>
    </r>
  </si>
  <si>
    <r>
      <t xml:space="preserve">Rs. 205.7 lakhs for FY 2024-25 
</t>
    </r>
    <r>
      <rPr>
        <sz val="12"/>
        <color rgb="FF000000"/>
        <rFont val="Calibri"/>
        <family val="2"/>
      </rPr>
      <t>1. Rs 182.7 lakhs as non-recurring grant in aid for strengthening District Hospitals and Sub District Hospitals in Govt sector.
2. Rs. 23 lakhs for strengthening Eye banks and Eye donation centers in Govt. healthcare facilities of all 23 districts.</t>
    </r>
    <r>
      <rPr>
        <b/>
        <sz val="12"/>
        <color rgb="FF000000"/>
        <rFont val="Calibri"/>
        <family val="2"/>
      </rPr>
      <t xml:space="preserve">
Rs. 182.7 lakhs for FY 2025-26
</t>
    </r>
    <r>
      <rPr>
        <sz val="12"/>
        <color rgb="FF000000"/>
        <rFont val="Calibri"/>
        <family val="2"/>
      </rPr>
      <t xml:space="preserve"> Rs 182.7 lakhs as non-recurring grant in aid for strengthening District Hospitals and Sub District Hospitals in Govt sector.</t>
    </r>
    <r>
      <rPr>
        <b/>
        <sz val="12"/>
        <color rgb="FF000000"/>
        <rFont val="Calibri"/>
        <family val="2"/>
      </rPr>
      <t xml:space="preserve">
</t>
    </r>
  </si>
  <si>
    <r>
      <t xml:space="preserve">Rs. 73.5 lakhs for FY 2024-25 
1. </t>
    </r>
    <r>
      <rPr>
        <sz val="12"/>
        <color rgb="FF000000"/>
        <rFont val="Calibri"/>
        <family val="2"/>
      </rPr>
      <t>Rs 5 lakhs for training and capacity building i.e training of Eye Surgeons and Ophthalmic Officers at district level (ROP, Ophthalmology teaching course etc).</t>
    </r>
    <r>
      <rPr>
        <b/>
        <sz val="12"/>
        <color rgb="FF000000"/>
        <rFont val="Calibri"/>
        <family val="2"/>
      </rPr>
      <t xml:space="preserve">
</t>
    </r>
    <r>
      <rPr>
        <sz val="12"/>
        <color rgb="FF000000"/>
        <rFont val="Calibri"/>
        <family val="2"/>
      </rPr>
      <t>2. Rs 20 lakhs for Surveillance, Research, Review, Evaluation (SRRE)
a. Rs. 3 lakhs to monitor the progress of programme and review meetings are required at State head quarter. Funds to the tune of 
b. Rs. 2 lakhs for two districts (Rs.1 lakh each district) are required for expenditure under the Sub National Certification of disease-free status (FMR code 10.5.6) this includes cost of monetary and field visit by State team on achieving the Cataract Blindness Backlog free status by any district.  Funds to the tune of 
c. Rs.15 lakh has been proposed for the survey to be conducted by PGI / AIIMS in the State of Punjab regarding the burden of Corneal blindness patients of the State
3. Rs 34 lakhs for IEC and printing Rs.14 lakhs for 23 districts and 5 Govt. Medical colleges and  (Rs. 50,000/- each district and GMC 
4. Rs 14.5 lakhs for Planning and M&amp; E- for office operational expenses for Rs. 50,000 per district for 23 Districts (stationary, POL, internet expenses etc.) and Rs. 3 lakhs for State level expenses (stationary, POL, internet expenses etc.)</t>
    </r>
    <r>
      <rPr>
        <b/>
        <sz val="12"/>
        <color rgb="FF000000"/>
        <rFont val="Calibri"/>
        <family val="2"/>
      </rPr>
      <t xml:space="preserve">
Rs. 80.80 lakhs for FY 2025-26
</t>
    </r>
    <r>
      <rPr>
        <sz val="12"/>
        <color rgb="FF000000"/>
        <rFont val="Calibri"/>
        <family val="2"/>
      </rPr>
      <t>1. Rs 10.00 lakhs for training and capacity building i.e training of Eye Surgeons and Ophthalmic Officers at district level (ROP, Ophthalmology teaching course etc).
2. Rs 22.30 lakhs for Surveillance, Research, Review, Evaluation (SRRE)
a. Rs. 5.30 lakhs to monitor the progress of programme and review meetings are required at State head quarter. Funds to the tune of 
b. Rs. 2 lakhs for two districts (Rs.1 lakh each district) are required for expenditure under the Sub National Certification of disease-free status (FMR code 10.5.6) this includes cost of monetary and field visit by State team on achieving the Cataract Blindness Backlog free status by any district.  Funds to the tune of 
c. Rs.15 lakh has been proposed for the survey to be conducted by PGI / AIIMS in the State of Punjab regarding the burden of Corneal blindness patients of the State
3. Rs 34 lakhs for IEC and printing Rs.14 lakhs for 23 districts and 5 Govt. Medical colleges and  (Rs. 50,000/- each district and GMC 
4. Rs 14.5 lakhs for Planning and M&amp; E- for office operational expenses for Rs. 50,000 per district for 23 Districts (stationary, POL, internet expenses etc.) and Rs. 3 lakhs for State level expenses (stationary, POL, internet expenses etc.)</t>
    </r>
  </si>
  <si>
    <r>
      <t xml:space="preserve">Rs.68.2 lakhs for FY 2024-25 
</t>
    </r>
    <r>
      <rPr>
        <sz val="12"/>
        <color rgb="FF000000"/>
        <rFont val="Calibri"/>
        <family val="2"/>
      </rPr>
      <t xml:space="preserve">1. Rs 40.6 lakhs for State &amp; District level Trainings
(i) </t>
    </r>
    <r>
      <rPr>
        <b/>
        <sz val="12"/>
        <color rgb="FF000000"/>
        <rFont val="Calibri"/>
        <family val="2"/>
      </rPr>
      <t xml:space="preserve">State level </t>
    </r>
    <r>
      <rPr>
        <sz val="12"/>
        <color rgb="FF000000"/>
        <rFont val="Calibri"/>
        <family val="2"/>
      </rPr>
      <t>-   Rs. 4.50 lakhs for 3 trainings at State Level @Rs 1.50 Lakhs/Training:
a. ToT of Police officials at rank of Inspector or above (2 per district) on Tobacco Control Laws 
b. ToT for School Principals (2 per district - one urban &amp; one rural) on Tobacco Free Educational Institutions
c. Refresher training for District Nodal Officer NTCP on Tobacco Control Laws and NTCP programme
(ii)</t>
    </r>
    <r>
      <rPr>
        <b/>
        <sz val="12"/>
        <color rgb="FF000000"/>
        <rFont val="Calibri"/>
        <family val="2"/>
      </rPr>
      <t xml:space="preserve"> SLCC Meetings</t>
    </r>
    <r>
      <rPr>
        <sz val="12"/>
        <color rgb="FF000000"/>
        <rFont val="Calibri"/>
        <family val="2"/>
      </rPr>
      <t>: - Rs 0.60 lakhs for 4 State level Coordination Committee meetings @ Rs 0.15/meeting.
(iii)</t>
    </r>
    <r>
      <rPr>
        <b/>
        <sz val="12"/>
        <color rgb="FF000000"/>
        <rFont val="Calibri"/>
        <family val="2"/>
      </rPr>
      <t xml:space="preserve"> District level</t>
    </r>
    <r>
      <rPr>
        <sz val="12"/>
        <color rgb="FF000000"/>
        <rFont val="Calibri"/>
        <family val="2"/>
      </rPr>
      <t xml:space="preserve">:-  Rs 35.5 lakhs for training at district level 
a. Rs.23 lakhs for Training of School Principals (4 batches per district, 50 participants per batch) (Rs 1 lakhs/District for training = 1 lakhs x 23 = 23 lakhs) 
b. Rs.12.5 lakhs for Training of Head constables (2 batches per district, 50 participants per batch) (Rs 0.50 lakhs/District for training = 0.25 lakhs x 23 = 12.5 lakhs) 
2. Rs.17 lakhs for mobility support &amp; operational expenses at STCC
a) Mobility Support:- Rs.3.00 lakhs for hiring vehicle under NTCP at State level and Rs 12 Lakhs as Mobility support for Challaning activities (Rs.10000 per block for 120 blocks = Rs 12 lakhs) at District level. 
b)Office expenses: - Rs.2.00 lakhs for operational expenses at State tobacco Control Cell 
3. Rs 10.6 lakhs for State &amp; District level IEC activities on the occasion of World No Tobacco Day (WNTD) and Punjab State no Tobacco Day (PSTND)
a.Rs 6 Lakhs for State level activities (Rs.1 Lakhs for World No Tobacco Day, Rs.1 Lakhs Punjab State no Tobacco Day and Rs 4 lakhs for social media)
b. Rs 4.6 lakhs for district level IEC activities (Rs 0.20Lakh/district for celebrating WNTD &amp; PSNTD = 0.20 x 23 = Rs 4.6 lakhs)
</t>
    </r>
    <r>
      <rPr>
        <b/>
        <sz val="12"/>
        <color rgb="FF000000"/>
        <rFont val="Calibri"/>
        <family val="2"/>
      </rPr>
      <t xml:space="preserve">Rs.69.8 lakhs for FY 2025-26
</t>
    </r>
    <r>
      <rPr>
        <sz val="12"/>
        <color rgb="FF000000"/>
        <rFont val="Calibri"/>
        <family val="2"/>
      </rPr>
      <t xml:space="preserve">1. Rs 40.6 lakhs for State &amp; District level Trainings
(i) State level -   Rs. 4.50 lakhs for 3 trainings at State Level @Rs 1.50 Lakhs/Training:
a. ToT of Police officials at rank of Inspector or above (2 per district) on Tobacco Control Laws 
b. ToT for School Principals (2 per district - one urban &amp; one rural) on Tobacco Free Educational Institutions
c. Refresher training for District Nodal Officer NTCP on Tobacco Control Laws and NTCP programme
(ii) SLCC Meetings: - Rs 0.60 lakhs for 4 State level Coordination Committee meetings @ Rs 0.15/meeting.
(iii) District level:-  Rs 35.5 lakhs for training at district level 
a. Rs.23 lakhs for Training of School Principals (4 batches per district, 50 participants per batch) (Rs 1 lakhs/District for training = 1 lakhs x 23 = 23 lakhs) 
b. Rs.12.5 lakhs for Training of Head constables (2 batches per district, 50 participants per batch) (Rs 0.50 lakhs/District for training = 0.25 lakhs x 23 = 12.5 lakhs) 
2. Rs.17 lakhs for mobility support &amp; operational expenses at STCC
a) Mobility Support:- Rs.3.00 lakhs for hiring vehicle under NTCP at State level and Rs 12 Lakhs as Mobility support for Challaning activities (Rs.10000 per block for 120 blocks = Rs 12 lakhs) at District level. 
b)Office expenses: - Rs.2.00 lakhs for operational expenses at State tobacco Control Cell 
3. Rs 12.20 lakhs for State &amp; District level IEC activities on the occasion of World No Tobacco Day (WNTD) and Punjab State no Tobacco Day (PSTND)
a.Rs 6 .45Lakhs for State level activities (Rs.1.15 Lakhs for World No Tobacco Day, Rs.1.15 Lakhs Punjab State no Tobacco Day and Rs 4.15 lakhs for social media)
b. Rs 5.75 lakhs for 23 district level IEC activities @Rs 0.25Lakh/district for celebrating WNTD &amp; PSNTD 
</t>
    </r>
    <r>
      <rPr>
        <b/>
        <sz val="12"/>
        <color rgb="FF000000"/>
        <rFont val="Calibri"/>
        <family val="2"/>
      </rPr>
      <t xml:space="preserve">
</t>
    </r>
    <r>
      <rPr>
        <sz val="12"/>
        <color rgb="FF000000"/>
        <rFont val="Calibri"/>
        <family val="2"/>
      </rPr>
      <t xml:space="preserve"> </t>
    </r>
  </si>
  <si>
    <r>
      <t xml:space="preserve">Rs.24.15 Lakhs for FY 2024-25
</t>
    </r>
    <r>
      <rPr>
        <sz val="12"/>
        <color rgb="FF000000"/>
        <rFont val="Calibri"/>
        <family val="2"/>
      </rPr>
      <t xml:space="preserve">1. Rs.18.9 lakhs for the following:
a. Block Level School Activities:- Rs 12 Lakhs for implementation of ToFEI guideline at School Level (@Rs. 10000 / block x 120 blocks=Rs 12 lakhs for  Mandatory signanges, Anti Tobacco Pledges, School level Competitions etc.)
b.District Level College Activities:- Rs 6.90 lakhs for implementation of ToFEI guidelines at college level (@Rs 30,000 /district x 23 districts=Rs 6.90 Lakhs for Mandatory signanges, Anti Tobacco Pledges, College level Competitions etc.) 
2. Rs 5.25 lakhs for Study on Assessment of Compliance of Tobacco-Free Educational Institutions (ToFEIs) Guidelines in Punjab, India in collaboration with PGIMER.
</t>
    </r>
    <r>
      <rPr>
        <b/>
        <sz val="12"/>
        <color rgb="FF000000"/>
        <rFont val="Calibri"/>
        <family val="2"/>
      </rPr>
      <t xml:space="preserve">Rs.18.9 Lakhs for FY 2025-26
</t>
    </r>
    <r>
      <rPr>
        <sz val="12"/>
        <color rgb="FF000000"/>
        <rFont val="Calibri"/>
        <family val="2"/>
      </rPr>
      <t xml:space="preserve">a. Block Level School Activities:- Rs 12 Lakhs for implementation of ToFEI guideline at School Level (@Rs. 10000 / block x 120 blocks=Rs 12 lakhs for  Mandatory signanges, Anti Tobacco Pledges, School level Competitions etc.)
b.District Level College Activities:- Rs 6.90 lakhs for implementation of ToFEI guidelines at college level (@Rs 30,000 /district x 23 districts=Rs 6.90 Lakhs for Mandatory signanges, Anti Tobacco Pledges, College level Competitions etc.) 
</t>
    </r>
  </si>
  <si>
    <r>
      <t xml:space="preserve">Rs.46.66 lakhs for FY 2024-25
</t>
    </r>
    <r>
      <rPr>
        <sz val="12"/>
        <color rgb="FF000000"/>
        <rFont val="Calibri"/>
        <family val="2"/>
      </rPr>
      <t>Tobacco Cessation Centers :-
1. Pharmacotherapy:- Rs.46 lakhs for procurement of Nicotine Gums, Patches &amp; Tab Bupropion of TCC (@Rs 2 lakhs/ TCC X 23 district = Rs 46 lakhs)
2. Printing:- Rs 0.66 for printing of TCC registers , Patient Performa and Fagerstrom test. (@Rs.3000/TCC X 23 districts = 0.46 lakhs)</t>
    </r>
    <r>
      <rPr>
        <b/>
        <sz val="12"/>
        <color rgb="FF000000"/>
        <rFont val="Calibri"/>
        <family val="2"/>
      </rPr>
      <t xml:space="preserve">
Rs.46.00 lakhs for FY 2024-25
</t>
    </r>
    <r>
      <rPr>
        <sz val="12"/>
        <color rgb="FF000000"/>
        <rFont val="Calibri"/>
        <family val="2"/>
      </rPr>
      <t xml:space="preserve">Tobacco Cessation Centers :-
1. Pharmacotherapy:- Rs.46 lakhs for procurement of Nicotine Gums, Patches &amp; Tab Bupropion of TCC (@Rs 2 lakhs/ TCC X 23 district = Rs 46 lakhs)
</t>
    </r>
    <r>
      <rPr>
        <b/>
        <sz val="12"/>
        <color rgb="FF000000"/>
        <rFont val="Calibri"/>
        <family val="2"/>
      </rPr>
      <t xml:space="preserve">
</t>
    </r>
  </si>
  <si>
    <r>
      <t xml:space="preserve">Rs. 2016.93 lakhs for FY 2024-25.
</t>
    </r>
    <r>
      <rPr>
        <sz val="12"/>
        <color rgb="FF000000"/>
        <rFont val="Calibri"/>
        <family val="2"/>
      </rPr>
      <t xml:space="preserve">a. Rs. 1993.93 lakhs for Procurement of Drugs and Diagnostics for District Hospitals.
b. Rs 23.00 lakhs for Mobility and Contingencies for District Hospitals. </t>
    </r>
    <r>
      <rPr>
        <b/>
        <sz val="12"/>
        <color rgb="FF000000"/>
        <rFont val="Calibri"/>
        <family val="2"/>
      </rPr>
      <t xml:space="preserve">
Rs. 2016.93 lakhs for FY 2025-26.
</t>
    </r>
    <r>
      <rPr>
        <sz val="12"/>
        <color rgb="FF000000"/>
        <rFont val="Calibri"/>
        <family val="2"/>
      </rPr>
      <t xml:space="preserve">a. Rs. 1993.93 lakhs for Procurement of Drugs and Diagnostics for District Hospitals.
b. Rs 23.00 lakhs for Mobility and Contingencies for District Hospitals. </t>
    </r>
    <r>
      <rPr>
        <b/>
        <sz val="12"/>
        <color rgb="FF000000"/>
        <rFont val="Calibri"/>
        <family val="2"/>
      </rPr>
      <t xml:space="preserve">
</t>
    </r>
  </si>
  <si>
    <r>
      <t xml:space="preserve">Rs. 192.00 lakhs for FY 2024-25.
</t>
    </r>
    <r>
      <rPr>
        <sz val="12"/>
        <color rgb="FF000000"/>
        <rFont val="Calibri"/>
        <family val="2"/>
      </rPr>
      <t xml:space="preserve">Rs. 192.00 lakhs for Procurement of Drugs and Diagnostics for 192 Sub-Divisional Hospitals @ Rs. 1.00 lakhs/SDH. 
</t>
    </r>
    <r>
      <rPr>
        <b/>
        <sz val="12"/>
        <color rgb="FF000000"/>
        <rFont val="Calibri"/>
        <family val="2"/>
      </rPr>
      <t xml:space="preserve">
Rs. 288.00 lakhs for FY 2025-26.
</t>
    </r>
    <r>
      <rPr>
        <sz val="12"/>
        <color rgb="FF000000"/>
        <rFont val="Calibri"/>
        <family val="2"/>
      </rPr>
      <t xml:space="preserve">Rs. 288.00 lakhs for Procurement of Drugs and Diagnostics for 192 Sub-Divisional Hospitals @ Rs. 1.50 lakhs/SDH. </t>
    </r>
    <r>
      <rPr>
        <b/>
        <sz val="12"/>
        <color rgb="FF000000"/>
        <rFont val="Calibri"/>
        <family val="2"/>
      </rPr>
      <t xml:space="preserve">
</t>
    </r>
  </si>
  <si>
    <r>
      <t xml:space="preserve">Rs. 380.70 lakhs for FY 2024-25.
</t>
    </r>
    <r>
      <rPr>
        <sz val="12"/>
        <color rgb="FF000000"/>
        <rFont val="Calibri"/>
        <family val="2"/>
      </rPr>
      <t>a. Rs. 150.70 lakhs for Equipment for CCUs in 11 districts @ Rs. 13.70 lakhs/ district. Equipment list with Calculation is attached. 
b. Rs. 230.00 lakhs for Procurement of Drugs and Diagnostics for STEMI for 23 districts @ Rs. 10.00 lakh/district.</t>
    </r>
    <r>
      <rPr>
        <b/>
        <sz val="12"/>
        <color rgb="FF000000"/>
        <rFont val="Calibri"/>
        <family val="2"/>
      </rPr>
      <t xml:space="preserve">
Rs. 394.40 lakhs for FY 2025-26.
</t>
    </r>
    <r>
      <rPr>
        <sz val="12"/>
        <color rgb="FF000000"/>
        <rFont val="Calibri"/>
        <family val="2"/>
      </rPr>
      <t>a. Rs. 164.40 lakhs for Equipment for CCUs in 12 districts @ Rs. 13.70 lakhs/ district. Equipment list with Calculation is attached. 
b. Rs. 230.00 lakhs for Procurement of Drugs and Diagnostics for STEMI for 23 districts @ Rs. 10.00 lakh/district.</t>
    </r>
    <r>
      <rPr>
        <b/>
        <sz val="12"/>
        <color rgb="FF000000"/>
        <rFont val="Calibri"/>
        <family val="2"/>
      </rPr>
      <t xml:space="preserve">
</t>
    </r>
  </si>
  <si>
    <r>
      <t xml:space="preserve">Rs. 1935.35 lakhs for FY 2024-25.
</t>
    </r>
    <r>
      <rPr>
        <sz val="12"/>
        <color rgb="FF000000"/>
        <rFont val="Calibri"/>
        <family val="2"/>
      </rPr>
      <t xml:space="preserve">1. Rs. 944.56 lakhs for Equipment for NAFLD.
a. Rs. 345.00 lakhs for Fibroscan for 23 Distirct Hospitals @ Rs. 15.00 lakh/ Fibroscan.
b. Rs. 599.56 lakhs for following :
i). Rs. 236.16 lakhs for Procurement of Professional BP Apparatus for 2952 HWCs/SCs @ Rs. 8000/ BP Apparatus.                                                                                                                                     
ii). Rs. 181.70 lakhs for Procurement of Arm-in BP Apparatus for 79 CHCs @ Rs. 2.30 lakh/ Arm-in BP Apparatus.
2. Rs. 160.65 lakhs 
a. Rs. 10.00 lakhs for Procurement of  5 Units of Spirometry for the screening of COPD in 5 District Hospitals @ Rs. 40,000/ Spirometry Unit (5X5X40,000=10.00 lakh). 
b. Rs. 150.65 lakhs for Procurement of Drugs and Diagnostics for Stroke Care at 23 District Hospital @ Rs. 6.55 lakh/Stroke Care Unit.
3. Rs. 389.35 lakhs for Procurement of consumables for PBS the 2995 Sub-centre level/ HWC @ Rs. 13,000/SC/HWC.
4. Rs. 100.00 lakhs for Trainings under Programme by State NCD Cell.
5. Rs. 120.00 lakhs for following :
a. Rs. 5.00 lakhs for Furniture, computers, office equipment. For smooth functioning of programme, office equipment like computers are required for State.
b. Rs. 115.00 lakhs for Furniture, computers, office equipment. For District NCD Cell, computers are required for reporting of NPNCD programme and to run the programme smoothly.
6. Rs. 164.79 lakhs for following :
a. Rs. 60.00 lakhs for IEC activities at State NCD Cell.
b. Rs. 45.75 lakhs for following :
i). Rs. 40.25 lakhs for IEC activities at District NCD Cell @ 1.75 lakhs/district.
ii). Rs. 5.50 lakhs for Care Companion program (CCP).
c. Rs. 59.04 lakhs for  Printing activities for PBS - printing of cards and modules. 
i). Printing of various IEC materials as posters/pamphlets/brochures/leaflets.
ii). Booklets and manuals are required for staff capacity building and training. (2000*2952= 59.04)
7. Rs. 56.00 lakhs for Mobility, Miscellaneous, TA/DA &amp; Contingencies for State NCD Cell. State-level review meetings will be conducted quarterly to review the progress of the program’s various components. The same monitoring and supervision activities will be conducted by district NCD cells.
</t>
    </r>
    <r>
      <rPr>
        <b/>
        <sz val="12"/>
        <color rgb="FF000000"/>
        <rFont val="Calibri"/>
        <family val="2"/>
      </rPr>
      <t xml:space="preserve">
Rs. 850.74 lakhs for FY 2025-26.</t>
    </r>
    <r>
      <rPr>
        <sz val="12"/>
        <color rgb="FF000000"/>
        <rFont val="Calibri"/>
        <family val="2"/>
      </rPr>
      <t xml:space="preserve">
1. Rs. 160.65 lakhs for following :
a. Rs. 16.00 lakhs for Procurement of  5 Units of Spirometry for the screening of COPD in 8 District Hospitals @ Rs. 40,000/ Spirometry Unit (8X5X40,000=16.00 lakh). 
b. Rs. 175.95 lakhs for Procurement of Drugs and Diagnostics for Stroke Care at 23 District Hospital @ Rs. 7.65 lakh/Stroke Care Unit.
2. Rs. 419.30 lakhs for Procurement of consumables for PBS the 2995 Sub-centre level/ HWC @ Rs. 14,000/SC/HWC.
3. Rs. 150.00 lakhs for Trainings under Programme by State NCD Cell.
4. Rs. 164.79 lakhs for following :
a. Rs. 75.00 lakhs for IEC activities at State NCD Cell.
b. Rs. 66.05 lakhs for following :
i). Rs. 63.25 lakhs for IEC activities at District NCD Cell @ 2.75 lakhs/district.
ii). Rs. 2.80 lakhs for Care Companion program (CCP).
c. Rs. 73.80 lakhs for  Printing activities for PBS - printing of cards and modules. 
i). Printing of various IEC materials as posters/pamphlets/brochures/leaflets.
ii). Booklets and manuals are required for staff capacity building and training. 
5. Rs. 56.00 lakhs for Mobility, Miscellaneous, TA/DA &amp; Contingencies for State NCD Cell. State-level review meetings will be conducted quarterly to review the progress of the program’s various components. The same monitoring and supervision activities will be conducted by district NCD cells.</t>
    </r>
  </si>
  <si>
    <r>
      <t xml:space="preserve">Rs.88.00 lakhs for FY 2024-25
</t>
    </r>
    <r>
      <rPr>
        <sz val="12"/>
        <color rgb="FF000000"/>
        <rFont val="Calibri"/>
        <family val="2"/>
      </rPr>
      <t xml:space="preserve">1. Rs. 25.00 lakhs for procurement of Whatsapp Business account and toll free number for State NCD Cell as per GoI instruction.                                                                                                                                                                    2.  Rs.63 lakhs for Pink Project Expansion to screen over women at different healthcare services. 
</t>
    </r>
    <r>
      <rPr>
        <b/>
        <sz val="12"/>
        <color rgb="FF000000"/>
        <rFont val="Calibri"/>
        <family val="2"/>
      </rPr>
      <t xml:space="preserve">Rs.43.00 lakhs for FY 2024-25
</t>
    </r>
    <r>
      <rPr>
        <sz val="12"/>
        <color rgb="FF000000"/>
        <rFont val="Calibri"/>
        <family val="2"/>
      </rPr>
      <t xml:space="preserve">1. Rs. 20.00 lakhs for procurement of Whatsapp Business account and toll free number for State NCD Cell as per GoI instruction.                                                                                                                                                                    2.  Rs.23 lakhs for Pink Project Expansion to screen over women at different healthcare services. </t>
    </r>
    <r>
      <rPr>
        <b/>
        <sz val="12"/>
        <color rgb="FF000000"/>
        <rFont val="Calibri"/>
        <family val="2"/>
      </rPr>
      <t xml:space="preserve">
</t>
    </r>
  </si>
  <si>
    <r>
      <t xml:space="preserve">Rs.776.01 lakhs for FY 2024-25
</t>
    </r>
    <r>
      <rPr>
        <sz val="12"/>
        <color rgb="FF000000"/>
        <rFont val="Calibri"/>
        <family val="2"/>
      </rPr>
      <t xml:space="preserve">1.  Rs. 487.5 lakhs for Equipment </t>
    </r>
    <r>
      <rPr>
        <b/>
        <sz val="12"/>
        <color rgb="FF000000"/>
        <rFont val="Calibri"/>
        <family val="2"/>
      </rPr>
      <t xml:space="preserve">
</t>
    </r>
    <r>
      <rPr>
        <sz val="12"/>
        <color rgb="FF000000"/>
        <rFont val="Calibri"/>
        <family val="2"/>
      </rPr>
      <t>a.Rs. 195.00 lakhs for 78 RO Plant (200 Liter) @Rs. 2.50 lakh/ RO Plant</t>
    </r>
    <r>
      <rPr>
        <b/>
        <sz val="12"/>
        <color rgb="FF000000"/>
        <rFont val="Calibri"/>
        <family val="2"/>
      </rPr>
      <t xml:space="preserve">
</t>
    </r>
    <r>
      <rPr>
        <sz val="12"/>
        <color rgb="FF000000"/>
        <rFont val="Calibri"/>
        <family val="2"/>
      </rPr>
      <t xml:space="preserve">b. Rs. 292.50 lakhs for 39 Dialyisis machines @ Rs. 7.50 lakh/Machines 
2. Rs. 288.51 lakhs for Others including operating costs (@ Rs. 750 X 38403= 288.51 lakh).
</t>
    </r>
    <r>
      <rPr>
        <b/>
        <sz val="12"/>
        <color rgb="FF000000"/>
        <rFont val="Calibri"/>
        <family val="2"/>
      </rPr>
      <t>Rs.317.36 lakhs for FY 2025-26</t>
    </r>
    <r>
      <rPr>
        <sz val="12"/>
        <color rgb="FF000000"/>
        <rFont val="Calibri"/>
        <family val="2"/>
      </rPr>
      <t xml:space="preserve">
1. Rs. 317.36 lakhs for Others including operating costs (@ Rs. 750 X 42314= 317.36 lakh).</t>
    </r>
  </si>
  <si>
    <r>
      <t xml:space="preserve">Rs. 43.15 lakhs for FY 2024-25
</t>
    </r>
    <r>
      <rPr>
        <sz val="12"/>
        <color rgb="FF000000"/>
        <rFont val="Calibri"/>
        <family val="2"/>
      </rPr>
      <t xml:space="preserve">1. Rs. 0.15 lakhs for Almirah for safe keeping stationary, files and documents
2. Rs. 10.70 lakhs.
a. Rs. 1.00 lakhs for State level training for DNO &amp; Epidemlogist 
b. Rs. 4.60 lakhs for MOs training @ Rs. 20000/district for 23 districts during heat related illness and air pollution related illnesses season 
c. Rs. 2.30 lakhs for training session for CHOs @ Rs. 10,000/districts for 23 districts covering alteast 50% CHOs of each district 
d. Rs. 2.30 lakhs for one training session for ASHAs/AWW @ Rs. 10,000/districts for 23 districts covering alteast 50% ASHAs/AWW of each district
e. Rs. 0.50 lakhs for NMHP training for DNO &amp; epidemlogist on DAPCCHH.
3. Rs. 20.70 lakhs for IEC &amp; Printing Rs 15000/- for each of the 6 events for 23 districts (23*6*15000).
4. Rs. 11.60 lakhs for 
a. Rs. 9.20 lakhs for district task force meeting @ Rs. 10,000/quarter/districts for 23 districts.
b. Rs. 2.40 lakh for quarterly state task force meeting @ Rs. 30,000/quarter and Rs. 40,000 for  by annual state governing body meeting and Rs. 40,000 for stationary
</t>
    </r>
    <r>
      <rPr>
        <b/>
        <sz val="12"/>
        <color rgb="FF000000"/>
        <rFont val="Calibri"/>
        <family val="2"/>
      </rPr>
      <t>Rs. 43.15 lakhs for FY 2025-26</t>
    </r>
    <r>
      <rPr>
        <sz val="12"/>
        <color rgb="FF000000"/>
        <rFont val="Calibri"/>
        <family val="2"/>
      </rPr>
      <t xml:space="preserve">
1. Rs. 0.15 lakhs for Almirah for safe keeping stationary, files and documents
2. Rs. 10.70 lakhs.
a. Rs. 1.00 lakhs for State level training for DNO &amp; Epidemlogist 
b. Rs. 4.60 lakhs for MOs training @ Rs. 20000/district for 23 districts during heat related illness and air pollution related illnesses season 
c. Rs. 2.30 lakhs for training session for CHOs @ Rs. 10,000/districts for 23 districts covering alteast 50% CHOs of each district 
d. Rs. 2.30 lakhs for one training session for ASHAs/AWW @ Rs. 10,000/districts for 23 districts covering alteast 50% ASHAs/AWW of each district
e. Rs. 0.50 lakhs for NMHP training for DNO &amp; epidemlogist on DAPCCHH.
3. Rs. 20.70 lakhs for IEC &amp; Printing Rs 15000/- for each of the 6 events for 23 districts (23*6*15000).
4. Rs. 11.60 lakhs for 
a. Rs. 9.20 lakhs for district task force meeting @ Rs. 10,000/quarter/districts for 23 districts.
b. Rs. 2.40 lakh for quarterly state task force meeting @ Rs. 30,000/quarter and Rs. 40,000 for  by annual state governing body meeting and Rs. 40,000 for stationary
</t>
    </r>
  </si>
  <si>
    <r>
      <rPr>
        <b/>
        <sz val="12"/>
        <color rgb="FF000000"/>
        <rFont val="Calibri Light"/>
        <family val="2"/>
        <scheme val="major"/>
      </rPr>
      <t xml:space="preserve">Rs. 26.65 lakhs for FY 2024-25
</t>
    </r>
    <r>
      <rPr>
        <sz val="12"/>
        <color rgb="FF000000"/>
        <rFont val="Calibri Light"/>
        <family val="2"/>
        <scheme val="major"/>
      </rPr>
      <t>1. Rs. 6.00 lakhs for</t>
    </r>
    <r>
      <rPr>
        <b/>
        <sz val="12"/>
        <color rgb="FF000000"/>
        <rFont val="Calibri Light"/>
        <family val="2"/>
        <scheme val="major"/>
      </rPr>
      <t xml:space="preserve"> </t>
    </r>
    <r>
      <rPr>
        <sz val="12"/>
        <color rgb="FF000000"/>
        <rFont val="Calibri Light"/>
        <family val="2"/>
        <scheme val="major"/>
      </rPr>
      <t xml:space="preserve">Digital X ray units with stabilizer= 2 @ Rs 1.35 Lakhs per unit Digital X ray units
 Dental autoclaves with distilled water units= 2 @ Rs 1,65,000/- per unit,
2. Rs. 11.50 lakhs for Dental Consumables @ Rs 50,000/- per 23 DH 
3. Rs. 6.00 Lakhs for Dental implantology/ Rotary endodontics training (for MO dental at DH level only)
4. Rs. 3.15 lakhs for IEC World Oral Health Day celebrations @ state level= Rs 50000/- district level= Rs 2,65,000 (for 7 large and 16 small districts)
</t>
    </r>
    <r>
      <rPr>
        <b/>
        <sz val="12"/>
        <color rgb="FF000000"/>
        <rFont val="Calibri Light"/>
        <family val="2"/>
        <scheme val="major"/>
      </rPr>
      <t>Rs. 14.65 lakhs for FY 2025-26</t>
    </r>
    <r>
      <rPr>
        <sz val="12"/>
        <color rgb="FF000000"/>
        <rFont val="Calibri Light"/>
        <family val="2"/>
        <scheme val="major"/>
      </rPr>
      <t xml:space="preserve">
1. Rs. 11.50 lakhs for Dental Consumables @ Rs 50,000/- per 23 DH 
2. Rs. 3.15 lakhs for IEC World Oral Health Day celebrations @ state level= Rs 50000/- district level= Rs 2,65,000 (for 7 large and 16 small districts)
</t>
    </r>
  </si>
  <si>
    <r>
      <t xml:space="preserve">Rs. 407.82 lakhs for FY 2024-25
</t>
    </r>
    <r>
      <rPr>
        <sz val="12"/>
        <rFont val="Calibri Light"/>
        <family val="2"/>
        <scheme val="major"/>
      </rPr>
      <t xml:space="preserve">1) Rs. 348.8 lakhs for Following :
a. Rs. 42.90 lakhs for Dental autoclaves with distilled water units= 26 @ Rs 1,65,000/- per unit, 
b) Rs. 18.90 lakhs for Digital X ray units- 14 @ Rs 1.35 Lakhs per unit,
c) Rs. 199.50 lakhs for Dental RVG units with desktop unit: 57 @ Rs 3.5 Lakhs per unit. 
d0&gt; Rs. 87.50 lakhs for 35 dental chair units @ Rs. 2.50 lakh/unit
2. Rs. 53.80 lakhs for following :
Rs. 16.40 lakh for Dental consumables 16.4 lakhs for 41 SDH @ Rs 40,000/SDH, 
Rs. 29.00 lakh for 145 CHCs @ Rs 20,000/CHC, 
Rs. 8.40 lakh for 56 PHCs/UCHCs @ Rs 15,000/PHF.
3. Rs. 3.00 lakhs for Weekly in service dental training at ADTRC for all MO Dental
4. Rs. 2.22 lakhs for World Oral Health Day celebrations for all other facilities (SDH, CHC, PHC and AB- HWCs). </t>
    </r>
    <r>
      <rPr>
        <b/>
        <sz val="12"/>
        <rFont val="Calibri Light"/>
        <family val="2"/>
        <scheme val="major"/>
      </rPr>
      <t xml:space="preserve">
Rs. 262.02 lakhs for FY 2025-26
</t>
    </r>
    <r>
      <rPr>
        <sz val="12"/>
        <rFont val="Calibri Light"/>
        <family val="2"/>
        <scheme val="major"/>
      </rPr>
      <t xml:space="preserve">1) Rs. 203.00 lakhs for Dental RVG units with desktop unit: 58 @ Rs 3.5 Lakhs per unit.
2. Rs. 53.80 lakhs for following :
Rs. 16.40 lakh for Dental consumables 16.4 lakhs for 41 SDH @ Rs 40,000/SDH, 
Rs. 29.00 lakh for 145 CHCs @ Rs 20,000/CHC, 
Rs. 8.40 lakh for 56 PHCs/UCHCs @ Rs 15,000/PHF.
3. Rs. 3.00 lakhs for Weekly in service dental training at ADTRC for all MO Dental
4. Rs. 2.22 lakhs for World Oral Health Day celebrations for all other facilities (SDH, CHC, PHC and AB- HWCs). </t>
    </r>
    <r>
      <rPr>
        <b/>
        <sz val="12"/>
        <rFont val="Calibri Light"/>
        <family val="2"/>
        <scheme val="major"/>
      </rPr>
      <t xml:space="preserve">
</t>
    </r>
  </si>
  <si>
    <r>
      <rPr>
        <b/>
        <sz val="12"/>
        <color rgb="FF000000"/>
        <rFont val="Calibri Light"/>
        <family val="2"/>
        <scheme val="major"/>
      </rPr>
      <t>Rs. 79.00 lakhs for FY 2024-25</t>
    </r>
    <r>
      <rPr>
        <sz val="12"/>
        <color rgb="FF000000"/>
        <rFont val="Calibri Light"/>
        <family val="2"/>
        <scheme val="major"/>
      </rPr>
      <t xml:space="preserve">
1. Rs. 70.00 lakhs for 2 mobile dental health vans (@ Rs. 35.00 lakhs/van)
2. Rs. 9.00 lakhs for IEC printing</t>
    </r>
  </si>
  <si>
    <r>
      <rPr>
        <b/>
        <sz val="12"/>
        <color rgb="FF000000"/>
        <rFont val="Calibri Light"/>
        <family val="2"/>
        <scheme val="major"/>
      </rPr>
      <t>Rs. 176.04 lakhs for FY 2024-25</t>
    </r>
    <r>
      <rPr>
        <sz val="12"/>
        <color rgb="FF000000"/>
        <rFont val="Calibri Light"/>
        <family val="2"/>
        <scheme val="major"/>
      </rPr>
      <t xml:space="preserve">
1. Rs.99.70 lakhs for following :
a. Rs. 21.60 lakhs for 12 Dental trauma kits @ 1.8/kit
b. Rs 16.10 lakhs for 23 for rotary endomotors @ Rs 70,000/- per unit,
c. Rs 12.50 lakhs for 5 physiodispensers &amp; drill kits @ Rs 2.5 Lakhs per unit,  
d. Rs. 45.00 lakhs for 3 Dental OPG machines with DICOM printers @ Rs 15,00,000/- per unit,
e. Rs. 3.50 lakhs for 10 Mono Polar electro cautery machines @ Rs 35,000 per unit,
f. Rs. 1.00 lakhs for SOHC furniture. 
2. Rs. 65.84 lakhs for Dental fortnight at 166 centres
3. Rs. 2.00 lakhs for Operating cost of State oral Health cell
4. Rs.7.50 lakhs for IEC &amp; printing.
5 Rs. 1.00 lakhs for 4 state level quarterly review meetings/ year= Rs 25000/ meeting
</t>
    </r>
    <r>
      <rPr>
        <b/>
        <sz val="12"/>
        <color rgb="FF000000"/>
        <rFont val="Calibri Light"/>
        <family val="2"/>
        <scheme val="major"/>
      </rPr>
      <t>Rs. 76.34 lakhs for FY 2024-25</t>
    </r>
    <r>
      <rPr>
        <sz val="12"/>
        <color rgb="FF000000"/>
        <rFont val="Calibri Light"/>
        <family val="2"/>
        <scheme val="major"/>
      </rPr>
      <t xml:space="preserve">
1. Rs. 65.84 lakhs for Dental fortnight at 166 centres
2. Rs. 2.00 lakhs for Operating cost of State oral Health cell
3. Rs.7.50 lakhs for IEC &amp; printing.
4. Rs. 1.00 lakhs for 4 state level quarterly review meetings/ year= Rs 25000/ meeting
</t>
    </r>
  </si>
  <si>
    <r>
      <t xml:space="preserve">Rs. 168.00 lakhs for FY 2024-25
1. </t>
    </r>
    <r>
      <rPr>
        <sz val="12"/>
        <color rgb="FF000000"/>
        <rFont val="Calibri"/>
        <family val="2"/>
      </rPr>
      <t xml:space="preserve">Rs. 60.00 lakhs for 5 bedded palliative care wards in 4 District Hospitals and 2 medical collges( Moga, Barnala, Malerkotla, Fatehgarh Sahib, GMC Amritsar, GMC Patiala). Per unit cost = Rs 10 lakhs (renovation/extention/beds/equipments)
2. Rs. 28.00 lakhs for At Rs 2 lakh/district, Total = 28 lakhs ( 8 existing palliativie care units and 4 new palliative care units to be established at District Hospitals and 2 at GMCs)
3. Rs. 23 lakhs for Training of at state level = 1 batch (12 MOs, 12 Staff nurses, 12 counsellor/psychologist) Total = Rs 2 lakh                                                                                 Training of at district level (12 districts and 2 medical colleges) =  MOs,  Staff nurses,  counsellor/psychologist) Total = Rs 28lakh (2 lakh/district/GMC).
Rs. 57.00 lakhs for Stationary/POL/IEC/printing material @ rs 4 lakh/district (12 distrcits and 2 medical colleges) and Rs 1 lakh at  state hqv (400000* 14 + 1 lakh).
</t>
    </r>
    <r>
      <rPr>
        <b/>
        <sz val="12"/>
        <color rgb="FF000000"/>
        <rFont val="Calibri"/>
        <family val="2"/>
      </rPr>
      <t xml:space="preserve">
Rs. 223.00 lakhs for FY 2025-26</t>
    </r>
    <r>
      <rPr>
        <sz val="12"/>
        <color rgb="FF000000"/>
        <rFont val="Calibri"/>
        <family val="2"/>
      </rPr>
      <t xml:space="preserve">
1. Rs. 60.00 lakhs for 5 bedded palliative care wards in 4 another 4 District Hospitals (Rupnagar, S.B.S Nagar, Mansa, Faridkot, GMC Faridkot, AIMS Mohali). Per unit cost = Rs 10 lakhs (renovation/extention/beds/equipments).
2. Rs. 40.00 lakhs for @ Rs 2 lakh/district, )14 existing palliativie care units and 4 new palliative care units to be established at District Hospitals and 2 at GMCs)
3. Rs. 42 lakhs for Training of at state level = 1 batch (16 MOs, 16 Staff nurses, 16 counsellor/psychologist) Total = Rs 2 lakh                                                                                 Training  at district level (16 districts and 4 medical Colleges) =  MOs,  Staff nurses,  counsellor/psychologist) Total = Rs 40 lakh (2 lakh/district)
Rs. 81.00 lakhs for Stationary/POL/IEC/printing material @ rs 400000/district ( 16 districts and 4 medical colleges) and Rs 1 lakh at  state hqv (400000* 20 + 1 lakh)</t>
    </r>
  </si>
  <si>
    <r>
      <t xml:space="preserve">Rs. 68.5 lakhs for FY 2024-25
</t>
    </r>
    <r>
      <rPr>
        <sz val="12"/>
        <color rgb="FF000000"/>
        <rFont val="Calibri"/>
        <family val="2"/>
      </rPr>
      <t xml:space="preserve">1. Rs. 4.00 Lakhs For 2 districts (fatehghar Sahib,patiala)  @2.0 lakhs per district   
2. Rs. 6.50lakhs equipment:
a) 2 Lakhs for One ION Meter for 3 newly selected districts (fatehghar,fazilka,patiala) (Total Amount 6 Lakh for ION Meters)
b) For State Headquaters Office table -2 , Chairs -3 , Almirah-1  Rs. 50,000/-
3. Rs. 7.5 Lakhs for 5 districts @ 1.50 lakhs per district (2 on going districts 3 newly selected districts.)
4. Rs. 20.00 Lakhs  for 5 districts @ 4.00 lakhs per districts for Diagnostics  (2 on going districts 3 newly selected districts.)
5. Rs. 5.00 Lakhs for 5 Districts @1.00 lakh per districts (2 on going districts 3 newly selected districts)
6. Rs. 8.00 lakhs for 
a. Rs. 2.50 Lakhs for 5 Districts ( 0.5 Lakhs per districts) (2 ongoing districts + 3 newly selected districts)
b. Rs. 3.00  Lakhs for (Computer-3 , Multifunctional Printer -3 , UPS - 3, Internet)   ( 3 newly selected districts (Fazilka,Sangrur and Fatehgarh Sahib))   
c. Rs. 2.50 lakhs for  State Office expenses (Computer-2 , Multifunctional Printer -2 , UPS - 2, Internet)     
7. Rs.  15.00 Lakhs for 5 Districts @ 3 Lakh per District ( 2 on going districts + 3 newly selected districts). 
8. Rs 2.50 Lakhs for Supervision Surveillance 5 districts @ 50,000/- per district (2 on going districts 3 newly selected districts) 
                                     </t>
    </r>
    <r>
      <rPr>
        <b/>
        <sz val="12"/>
        <color rgb="FF000000"/>
        <rFont val="Calibri"/>
        <family val="2"/>
      </rPr>
      <t xml:space="preserve">
Rs. 52.5 lakhs for FY 2025-26
</t>
    </r>
    <r>
      <rPr>
        <sz val="12"/>
        <color rgb="FF000000"/>
        <rFont val="Calibri"/>
        <family val="2"/>
      </rPr>
      <t>1. Rs. 7.5 Lakhs for 5 districts @ 1.50 lakhs per district (2 on going districts 3 newly selected districts.)
4. Rs. 20.00 Lakhs  for 5 districts @ 4.00 lakhs per districts for Diagnostics  (2 on going districts 3 newly selected districts.)
5. Rs. 5.0. Lakhs for 5 Districts @1.00 lakh per districts (2 on going districts 3 newly selected districts)
a. Rs. 2.50 Lakhs for 5 Districts ( 0.5 Lakhs per districts) (2 ongoing districts + 3 newly selected districts)     
7. Rs.  15.00 Lakhs for 5 Districts @ 3 Lakh per District ( 2 on going districts + 3 newly selected districts). 
8. Rs 2.50 Lakhs for Supervision Surveillance 5 districts @ 50,000/- per district (2 on going districts 3 newly selected districts)</t>
    </r>
    <r>
      <rPr>
        <b/>
        <sz val="12"/>
        <color rgb="FF000000"/>
        <rFont val="Calibri"/>
        <family val="2"/>
      </rPr>
      <t xml:space="preserve">
</t>
    </r>
  </si>
  <si>
    <r>
      <t xml:space="preserve">Rs. 488.37 lakhs for FY 2024-25
1. </t>
    </r>
    <r>
      <rPr>
        <sz val="12"/>
        <rFont val="Calibri"/>
        <family val="2"/>
      </rPr>
      <t xml:space="preserve">Rs. 100.00 lakhs for New Work: New activity proposed for construction of Sound treated rooms @9 Lac/room for 23 districts, 11 Districts and 1 Lac for State cell (11*9+1=100 Lacs)
2. Rs. 1.60 lakhs for Equipment new activity, furniture is proposed for Audiometry rooms in 23 districts @Rs 10,000/district. (a) For 11 Districts with Additional Rs. 50,000 for state cell, (11*10,000+50,000=1,60,000).
3. Rs. 318.794 lakhs for equipments detailed Annex.
4. Rs. 11.75 lakhs for training 
(a) Ongoing activity of Seven level trainings and review meetings @Rs. 5 Lacs 
(b) Celebration of World Hearing Day at State level- Rs 1 Lac
(c) Celebration of World Hearing Day in 23 districts @ 50,000 Rs/district, total- 5.75 Lacs
5. Rs. 2.00 lakhs for New activity for organizing camps, virtual trainings at district levels, stationary, internet bill, printer and toner at state level are proposed  for 2 Lacs in each year. 
6. Rs. 54.23 lakhs for IEC &amp; Printing :
(a) New activity proposed for printing of posters for all health facilities @ Rs 10*33760= Rs 3,37,600
(b) Ongoing activity for printing of pamphlets in all health facilities and ASHAs, @ Rs 1*5085390=Rs 50,85,390.
</t>
    </r>
    <r>
      <rPr>
        <b/>
        <sz val="12"/>
        <rFont val="Calibri"/>
        <family val="2"/>
      </rPr>
      <t>Rs. 512.74 lakhs for FY 2025-26</t>
    </r>
    <r>
      <rPr>
        <sz val="12"/>
        <rFont val="Calibri"/>
        <family val="2"/>
      </rPr>
      <t xml:space="preserve">
1. Rs. 108.00 lakhs for New Work: New activity proposed for construction of Sound treated rooms @9 Lac/room for 23 districts, 12 Districts and 1 Lac for State cell (12*9=108 Lacs)
2. Rs. 1.20 lakhs for Equipment new activity, furniture is proposed for Audiometry rooms in 12 districts @Rs 10,000/district.,
3. Rs. 335.565 lakhs for equipments detailed Annex.
4. Rs. 11.75 lakhs for training 
(a) Ongoing activity of Seven level trainings and review meetings @Rs. 5 Lacs 
(b) Celebration of World Hearing Day at State level- Rs 1 Lac
(c) Celebration of World Hearing Day in 23 districts @ 50,000 Rs/district, total- 5.75 Lacs
5. Rs. 2.00 lakhs for New activity for organizing camps, virtual trainings at district levels, stationary, internet bill, printer and toner at state level are proposed  for 2 Lacs in each year. 
6. Rs. 54.23 lakhs for IEC &amp; Printing :
(a) New activity proposed for printing of posters for all health facilities @ Rs 10*33760= Rs 3,37,600
(b) Ongoing activity for printing of pamphlets in all health facilities and ASHAs, @ Rs 1*5085390=Rs 50,85,390.</t>
    </r>
  </si>
  <si>
    <r>
      <rPr>
        <b/>
        <sz val="12"/>
        <color rgb="FF000000"/>
        <rFont val="Calibri"/>
        <family val="2"/>
      </rPr>
      <t xml:space="preserve">Rs. 18.6 lakhs for FY 2024-25 </t>
    </r>
    <r>
      <rPr>
        <sz val="12"/>
        <color rgb="FF000000"/>
        <rFont val="Calibri"/>
        <family val="2"/>
      </rPr>
      <t xml:space="preserve">
Rs. 18.60 lakhs for hearing aid batteries, ear moulds, handling care and maintenance
</t>
    </r>
    <r>
      <rPr>
        <b/>
        <sz val="12"/>
        <color rgb="FF000000"/>
        <rFont val="Calibri"/>
        <family val="2"/>
      </rPr>
      <t>Rs. 18.6 lakhs for FY 2025-26</t>
    </r>
    <r>
      <rPr>
        <sz val="12"/>
        <color rgb="FF000000"/>
        <rFont val="Calibri"/>
        <family val="2"/>
      </rPr>
      <t xml:space="preserve">
Rs. 18.60 lakhs for hearing aid batteries, ear moulds, handling care and maintenance</t>
    </r>
  </si>
  <si>
    <r>
      <t xml:space="preserve">Rs. 298.00 lakhs for FY 2024-25
</t>
    </r>
    <r>
      <rPr>
        <sz val="12"/>
        <color rgb="FF000000"/>
        <rFont val="Calibri"/>
        <family val="2"/>
      </rPr>
      <t>1. Rs 240.00 lakhs for Construction of 2 Burn Units @120.00 lakh/unit (400 sq. meter@ Rs. 30000 per sq. meter)
2. Rs. 58.00 lakhs for equipment (@ Rs. 29.00 lakh/unit)</t>
    </r>
  </si>
  <si>
    <r>
      <t xml:space="preserve">Rs.1251.02 lakhs for FY 2024-25
</t>
    </r>
    <r>
      <rPr>
        <sz val="12"/>
        <color rgb="FF000000"/>
        <rFont val="Calibri"/>
        <family val="2"/>
      </rPr>
      <t xml:space="preserve">
1. Rs.1176.94 lakhs for the equipments 
2. Rs.64.58 lakhs for the trainings at 5 District Hospitals (Jalandhar, Pathankot, Ferozepur, Fazilka) and 1 SDH (Khanna).
a) Rs.44.00 lakhs for FIRST AID Course
b) Rs. 20.58 lakhs for TOT-EMERGENCY CARE
3. Rs. 9.5 lakhs for printing for patient for referral cards for emergency wards.
</t>
    </r>
    <r>
      <rPr>
        <b/>
        <sz val="12"/>
        <color rgb="FF000000"/>
        <rFont val="Calibri"/>
        <family val="2"/>
      </rPr>
      <t>Rs.74.08lakhs for FY 2025-26</t>
    </r>
    <r>
      <rPr>
        <sz val="12"/>
        <color rgb="FF000000"/>
        <rFont val="Calibri"/>
        <family val="2"/>
      </rPr>
      <t xml:space="preserve">
1.Rs.64.58 lakhs for the trainings at 5 District Hospitals (Jalandhar, Pathankot, Ferozepur, Fazilka) and 1 SDH (Khanna).
a) Rs.37.84 lakhs for ACLS/BLS Trainings
b) Rs.27.00 lakhs for Pre Hospital Trauma Technician Course
2.Rs. 9.5 lakhs for printing for patient for referral cards for emergency wards.
(Detailed Annexure attached)
</t>
    </r>
  </si>
  <si>
    <r>
      <t xml:space="preserve">Rs. 838.24 lakhs for FY 2024-25
</t>
    </r>
    <r>
      <rPr>
        <sz val="12"/>
        <color rgb="FF000000"/>
        <rFont val="Calibri"/>
        <family val="2"/>
      </rPr>
      <t xml:space="preserve">1. Rs. 98.42 lakhs for trainings (a. 5 days Training of 2761 ASHA &amp; ASHA Facilitators under Expanded Services Packages @ Rs. 94270/batch for 69 batches. b   8 days Induction training @ Rs. 148720/batch for 5 batches. c  20 days training on module 6 &amp; 7 @ Rs. 366520/batch for 5 batches. d. 3 days training on NCD @ Rs. 57970/batch for 5 batches. e. 5 days training on HBYC of 200 new ASHAs @ Rs. 94270/batch for 5 batches).
2. Rs. 662.64 lakh for Incentives for routine activities - for 2761 Urban ASHAs 2000 Rs for 12 Months.
3. Rs. 60.74 lakh for ASHA Uniform @Rs 1000/ASHA, and CUG membership for Rs 100 per month for 12 months per ASHA for 2761 Urban ASHAs.
4. Rs. 16.44 lakhs for a. ASHA diary @Rs 100/ ASHA, ASHA register @Rs 100/ ASHA, printing of module on expanded services packages @Rs 100/ ASHA for 2761 Urban ASHAs. b. Rs. 762 for ASHA certification for 1000 URBAN ASHA.
</t>
    </r>
    <r>
      <rPr>
        <b/>
        <sz val="12"/>
        <color rgb="FF000000"/>
        <rFont val="Calibri"/>
        <family val="2"/>
      </rPr>
      <t xml:space="preserve">
Rs. 838.24 lakhs for FY 2025-26
</t>
    </r>
    <r>
      <rPr>
        <sz val="12"/>
        <color rgb="FF000000"/>
        <rFont val="Calibri"/>
        <family val="2"/>
      </rPr>
      <t xml:space="preserve">1. Rs. 98.42 lakhs for trainings (a. 5 days Training of 2761 ASHA &amp; ASHA Facilitators under Expanded Services Packages @ Rs. 94270/batch for 69 batches. b   8 days Induction training @ Rs. 148720/batch for 5 batches. c  20 days training on module 6 &amp; 7 @ Rs. 366520/batch for 5 batches. d. 3 days training on NCD @ Rs. 57970/batch for 5 batches. e. 5 days training on HBYC of 200 new ASHAs @ Rs. 94270/batch for 5 batches).
2. Rs. 662.64 lakh for Incentives for routine activities - for 2761 Urban ASHAs 2000 Rs for 12 Months.
3. Rs. 60.74 lakh for ASHA Uniform @Rs 1000/ASHA, and CUG membership for Rs 100 per month for 12 months per ASHA for 2761 Urban ASHAs.
4. Rs. 16.44 lakhs for a. ASHA diary @Rs 100/ ASHA, ASHA register @Rs 100/ ASHA, printing of module on expanded services packages @Rs 100/ ASHA for 2761 Urban ASHAs. b. Rs. 762 for ASHA certification for 1000 URBAN ASHA.
</t>
    </r>
  </si>
  <si>
    <r>
      <t xml:space="preserve">Rs. 50.27 lakhs for FY 2024-25
</t>
    </r>
    <r>
      <rPr>
        <sz val="12"/>
        <color rgb="FF000000"/>
        <rFont val="Calibri"/>
        <family val="2"/>
      </rPr>
      <t xml:space="preserve">1. Rs. 23.58 lakhs for Mobility support for ANM for 786 ANMS for 12months @ Rs 250/ month per ANM. 
2. Rs. 26.69 lakhs for special outreach camp per month/ UPHCS Rs. 10,000/- per camp.2 camps per month/112UPHC
</t>
    </r>
    <r>
      <rPr>
        <b/>
        <sz val="12"/>
        <color rgb="FF000000"/>
        <rFont val="Calibri"/>
        <family val="2"/>
      </rPr>
      <t>Rs. 50.27 lakhs for FY 2025-26</t>
    </r>
    <r>
      <rPr>
        <sz val="12"/>
        <color rgb="FF000000"/>
        <rFont val="Calibri"/>
        <family val="2"/>
      </rPr>
      <t xml:space="preserve">
1. Rs. 23.58 lakhs for Mobility support for ANM for 786 ANMS for 12months @ Rs 250/ month per ANM. 
2. Rs. 26.69 lakhs for special outreach camp per month/ UPHCS Rs. 10,000/- per camp.2 camps per month/112UPHC</t>
    </r>
  </si>
  <si>
    <r>
      <t xml:space="preserve">Rs. 130.60 lakhs for FY 2024-25
</t>
    </r>
    <r>
      <rPr>
        <sz val="12"/>
        <color rgb="FF000000"/>
        <rFont val="Calibri"/>
        <family val="2"/>
      </rPr>
      <t xml:space="preserve">Ongoing &amp; New Activity:  Rs. 126.00 lakh (Rs. 25000 per month for existing 25 UPHCs &amp; 12 new operational rental buildings 5 charitable buildings total 42 rental buildings available under NUHM)
Ongoing Activity:  Rs. 3.60 lakh for Mobility Support for SPMU for 12 months
New Activity :- Rs. 1.00 Lakh for review meetings at state level for 12 months 
</t>
    </r>
    <r>
      <rPr>
        <b/>
        <sz val="12"/>
        <color rgb="FF000000"/>
        <rFont val="Calibri"/>
        <family val="2"/>
      </rPr>
      <t>Rs. 130.60 lakhs for FY 2025-26</t>
    </r>
    <r>
      <rPr>
        <sz val="12"/>
        <color rgb="FF000000"/>
        <rFont val="Calibri"/>
        <family val="2"/>
      </rPr>
      <t xml:space="preserve">
Ongoing &amp; New Activity:  Rs. 126.00 lakh (Rs. 25000 per month for existing 25 UPHCs &amp; 12 new operational rental buildings 5 charitable buildings total 42 rental buildings available under NUHM)
Ongoing Activity:  Rs. 3.60 lakh for Mobility Support for SPMU for 12 months
New Activity :- Rs. 1.00 Lakh for review meetings at state level for 12 months </t>
    </r>
  </si>
  <si>
    <r>
      <t xml:space="preserve">Rs. 95.26 lakhs for FY 2024-25
</t>
    </r>
    <r>
      <rPr>
        <sz val="12"/>
        <color rgb="FF000000"/>
        <rFont val="Calibri"/>
        <family val="2"/>
      </rPr>
      <t xml:space="preserve">1. Ongoing Activity:  Rs. 77.00 lakh for procurement of drug @ Rs. 7.00 lakh/UCHC for 11 UCHCs for 12 months.
2. Rs. 18.26 lakhs for Drugs &amp; Consumable under NOHP
</t>
    </r>
    <r>
      <rPr>
        <b/>
        <sz val="12"/>
        <color rgb="FF000000"/>
        <rFont val="Calibri"/>
        <family val="2"/>
      </rPr>
      <t>Rs. 77.00 lakhs for FY 2025-26</t>
    </r>
    <r>
      <rPr>
        <sz val="12"/>
        <color rgb="FF000000"/>
        <rFont val="Calibri"/>
        <family val="2"/>
      </rPr>
      <t xml:space="preserve">
1. Ongoing Activity:  Rs. 77.00 lakh for procurement of drug @ Rs. 7.00 lakh/UCHC for 11 UCHCs for 12 months.</t>
    </r>
  </si>
  <si>
    <r>
      <t xml:space="preserve">Rs. 111.71 lakhs for FY 2024-25
1.Rs. 1.15  lakhs for Training :
</t>
    </r>
    <r>
      <rPr>
        <sz val="12"/>
        <rFont val="Calibri"/>
        <family val="2"/>
      </rPr>
      <t xml:space="preserve">1. Rs. 1.15 lakhs for Orientation &amp; Promotional activity on Mera Aspataal for 23 Distircts @ Rs. 5000/ District
</t>
    </r>
    <r>
      <rPr>
        <b/>
        <sz val="12"/>
        <rFont val="Calibri"/>
        <family val="2"/>
      </rPr>
      <t>2.Rs. 58.90 lakhs for NQAS Incentive :</t>
    </r>
    <r>
      <rPr>
        <sz val="12"/>
        <rFont val="Calibri"/>
        <family val="2"/>
      </rPr>
      <t xml:space="preserve">
a) Rs. 40.00 lakhs for NQAS incentive for 20 UPHCs @ 2.00 Lakh/UPHC.
b) Rs. 18.90 lakhs for NQAS incentive for 15 Urban HWCs @ 1.26 Lakh/ HWC
</t>
    </r>
    <r>
      <rPr>
        <b/>
        <sz val="12"/>
        <rFont val="Calibri"/>
        <family val="2"/>
      </rPr>
      <t>3.Rs. 51.66 lakhs for NQAS Assessment :-</t>
    </r>
    <r>
      <rPr>
        <sz val="12"/>
        <rFont val="Calibri"/>
        <family val="2"/>
      </rPr>
      <t xml:space="preserve">
a) Rs. 2.92 lakhs for National Assessment of 2 Urban CHCs @ 1.46 lakh/Urban CHC
b) Rs. 24.00 lakhs for National Assessment of 20 Urban UPHCs @ 1.20 lakh/Urban UPHC
c) Rs. 9.60 lakhs for National Assessment of 10 Urban HWCs @ 0.96 lakh/Urban HWC
d) Rs. 1.26 lakhs for State Assessment of 2 Urban CHCs @ 0.63 lakh/Urban CHC.
e) 2. Rs. 9.40 lakhs for State Assessment of 22 Urban UPHCs @ 0.43 lakh/Urban UPHC
f) 3. Rs. 4.48 lakhs for State Assessment of 16 Urban HWCs @ 0.28 lakh/Urban HWC.
</t>
    </r>
    <r>
      <rPr>
        <b/>
        <sz val="12"/>
        <rFont val="Calibri"/>
        <family val="2"/>
      </rPr>
      <t xml:space="preserve">
Rs. 67.57 lakhs for FY 2025-26
1.Rs. 1.15 lakhs for Training :</t>
    </r>
    <r>
      <rPr>
        <sz val="12"/>
        <rFont val="Calibri"/>
        <family val="2"/>
      </rPr>
      <t xml:space="preserve">
1. Rs. 1.15 lakhs for Orientation &amp; Promotional activity on Mera Aspataal for 23 Distircts @ Rs. 5000/ District
</t>
    </r>
    <r>
      <rPr>
        <b/>
        <sz val="12"/>
        <rFont val="Calibri"/>
        <family val="2"/>
      </rPr>
      <t>2.Rs. 38.90 lakhs for NQAS Incentive :</t>
    </r>
    <r>
      <rPr>
        <sz val="12"/>
        <rFont val="Calibri"/>
        <family val="2"/>
      </rPr>
      <t xml:space="preserve">
a) Rs. 20.00 lakhs for NQAS incentive for 10 UPHCs @ 2.00 Lakh/UPHC.
b) Rs. 18.90 lakhs for NQAS incentive for 15 Urban HWCs @ 1.26 Lakh/ HWC
</t>
    </r>
    <r>
      <rPr>
        <b/>
        <sz val="12"/>
        <rFont val="Calibri"/>
        <family val="2"/>
      </rPr>
      <t>3.Rs. 27.52 lakhs for NQAS Assessment :-</t>
    </r>
    <r>
      <rPr>
        <sz val="12"/>
        <rFont val="Calibri"/>
        <family val="2"/>
      </rPr>
      <t xml:space="preserve">
g) Rs. 2.92 lakhs for National Assessment of 2 Urban CHCs @ 1.46 lakh/Urban CHC
h) Rs. 12.00 lakhs for National Assessment of 10 Urban UPHCs @ 1.20 lakh/Urban UPHC
i) Rs. 4.80 lakhs for National Assessment of 5 Urban HWCs @ 0.96 lakh/Urban HWC
j) Rs. 1.26 lakhs for State Assessment of 2 Urban CHCs @ 0.63 lakh/Urban CHC.
k) Rs. 4.30 lakhs for State Assessment of 10 Urban UPHCs @ 0.43 lakh/Urban UPHC
l) Rs. 2.24 lakhs for State Assessment of 8 Urban HWCs @ 0.28 lakh/Urban HWC.</t>
    </r>
    <r>
      <rPr>
        <b/>
        <sz val="12"/>
        <rFont val="Calibri"/>
        <family val="2"/>
      </rPr>
      <t xml:space="preserve">
</t>
    </r>
  </si>
  <si>
    <r>
      <t xml:space="preserve">Rs. 10.19 lakhs for FY 2024-25
1. Rs. 1.15 lakhs for Training :
</t>
    </r>
    <r>
      <rPr>
        <sz val="12"/>
        <rFont val="Calibri"/>
        <family val="2"/>
      </rPr>
      <t xml:space="preserve">Rs. 1.15 lakhs for Orientation &amp; Promotional activity on Mera Aspataal for 23 Distircts @ Rs. 5000/ District </t>
    </r>
    <r>
      <rPr>
        <b/>
        <sz val="12"/>
        <rFont val="Calibri"/>
        <family val="2"/>
      </rPr>
      <t xml:space="preserve">
2. Rs. 9.04 lakhs for Assessments
</t>
    </r>
    <r>
      <rPr>
        <sz val="12"/>
        <rFont val="Calibri"/>
        <family val="2"/>
      </rPr>
      <t>a) Rs. 1.44 lakhs for Peer Assessment of 12 UCHCs @ Rs. 12000/UCHC
b) Rs. 2.00 lakhs for Peer Assessment of 100 UPHCs @ Rs. 2000/UPHC
c) Rs. 1.30 lakhs for Peer Assessment of 65 Urban HWCs @ Rs. 2000/Urban HWC
d) Rs. 0.90 lakhs for External  Assessment of 5 UCHCs @ Rs. 18000/UCHC 
e) Rs. 2.40 lakhs for External  Assessment of 60 UPHCs @ Rs. 4000/UPHC
f) Rs. 1.00 lakhs for External Assessment of 50 Urban HWCs @ Rs. 2000/HWC</t>
    </r>
    <r>
      <rPr>
        <b/>
        <sz val="12"/>
        <rFont val="Calibri"/>
        <family val="2"/>
      </rPr>
      <t xml:space="preserve">
Rs. 10.19 lakhs for FY 2025-26
1. Rs. 1.15 lakhs for Training :
</t>
    </r>
    <r>
      <rPr>
        <sz val="12"/>
        <rFont val="Calibri"/>
        <family val="2"/>
      </rPr>
      <t xml:space="preserve">Rs. 1.15 lakhs for Orientation &amp; Promotional activity on Mera Aspataal for 23 Distircts @ Rs. 5000/ District </t>
    </r>
    <r>
      <rPr>
        <b/>
        <sz val="12"/>
        <rFont val="Calibri"/>
        <family val="2"/>
      </rPr>
      <t xml:space="preserve">
2. Rs. 9.04 lakhs for Assessments
</t>
    </r>
    <r>
      <rPr>
        <sz val="12"/>
        <rFont val="Calibri"/>
        <family val="2"/>
      </rPr>
      <t xml:space="preserve">a) Rs. 1.44 lakhs for Peer Assessment of 12 UCHCs @ Rs. 12000/UCHC
b) Rs. 2.00 lakhs for Peer Assessment of 100 UPHCs @ Rs. 2000/UPHC
c) Rs. 1.30 lakhs for Peer Assessment of 65 Urban HWCs @ Rs. 2000/Urban HWC
d) Rs. 0.90 lakhs for External  Assessment of 5 UCHCs @ Rs. 18000/UCHC 
e) Rs. 2.40 lakhs for External  Assessment of 60 UPHCs @ Rs. 4000/UPHC
f) Rs. 1.00 lakhs for External Assessment of 50 Urban HWCs @ Rs. 2000/HWC
</t>
    </r>
  </si>
  <si>
    <r>
      <t xml:space="preserve">Rs. 44.39 lakhs for FY 2024-25
</t>
    </r>
    <r>
      <rPr>
        <sz val="12"/>
        <color rgb="FF000000"/>
        <rFont val="Calibri"/>
        <family val="2"/>
      </rPr>
      <t xml:space="preserve">
1. Rs. 14.28 lakh for  training of urban sttaf for all national programme 
2. Ongoing Activity:  Rs. 14.60 lakh for
a.  Operational cost of 23 kisoks @ 20000/Kiosks for 12 months
b. Rs 10.00 lakhs for Urban Hospital Rooftop greenery initiative for enhanced Health &amp; welbeing
3. Rs. 15.51 lakh for IEC &amp; Printing  related with all national programmes for  urban health facilities
</t>
    </r>
    <r>
      <rPr>
        <b/>
        <sz val="12"/>
        <color rgb="FF000000"/>
        <rFont val="Calibri"/>
        <family val="2"/>
      </rPr>
      <t>Rs. 34.39 lakhs for FY 2025-26</t>
    </r>
    <r>
      <rPr>
        <sz val="12"/>
        <color rgb="FF000000"/>
        <rFont val="Calibri"/>
        <family val="2"/>
      </rPr>
      <t xml:space="preserve">
1. Rs. 14.28 lakh for  training of urban sttaf for all national programme 
2. Ongoing Activity:  Rs. 4.60 lakh for Operational cost of 23 kisoks @ 20000/Kiosks for 12 months
3. Rs. 15.51 lakh for IEC &amp; Printing  related with all national programmes for  urban health facilities</t>
    </r>
  </si>
  <si>
    <r>
      <t xml:space="preserve">Rs. 399.4 lakhs for FY 2024-25 
</t>
    </r>
    <r>
      <rPr>
        <sz val="12"/>
        <color rgb="FF000000"/>
        <rFont val="Calibri"/>
        <family val="2"/>
      </rPr>
      <t xml:space="preserve">1) RS. 57.00 lakhs for Untied funds for 11 UCHCs/ per year 
2.167.5 lakhs for 112 UPHCs – 129.5 lakhs for 74 Government building @ 1.7 lakhs per UPHCs and Rs 38 Lakhs for 38 rental building. @ Rs 1 lakh per UPHC.  Proposal for MAS untied fund
3. Rs. 174.90 lakhs for Untied Fund of  3498 MAS (@Rs. 5000).
</t>
    </r>
    <r>
      <rPr>
        <b/>
        <sz val="12"/>
        <color rgb="FF000000"/>
        <rFont val="Calibri"/>
        <family val="2"/>
      </rPr>
      <t>Rs. 399.4 lakhs for FY 2025-26</t>
    </r>
    <r>
      <rPr>
        <sz val="12"/>
        <color rgb="FF000000"/>
        <rFont val="Calibri"/>
        <family val="2"/>
      </rPr>
      <t xml:space="preserve">
1) RS. 57.00 lakhs for Untied funds for 11 UCHCs/ per year 
2.167.5 lakhs for 112 UPHCs – 129.5 lakhs for 74 Government building @ 1.7 lakhs per UPHCs and Rs 38 Lakhs for 38 rental building. @ Rs 1 lakh per UPHC.  Proposal for MAS untied fund
3. Rs. 174.90 lakhs for Untied Fund of  3498 MAS (@Rs. 5000).</t>
    </r>
  </si>
  <si>
    <r>
      <t xml:space="preserve">Rs.4806.00 lakhs for FY 2024-25
</t>
    </r>
    <r>
      <rPr>
        <sz val="12"/>
        <color rgb="FF000000"/>
        <rFont val="Calibri"/>
        <family val="2"/>
      </rPr>
      <t xml:space="preserve">1.Rs.1600 lakhs for infrastructure strengthening of 200 Sub Centers @Rs.8.00 lakhs/SCs
2. Rs.2510 lakhs for providing 105 Drugs &amp; supplies at 2510 HWCs (@ Rs.1,.00 lakh / H&amp;WC).
3. Rs.86.0 lakhs for trainings of expanded packages of CPHC
a. Rs 12.0 lakhs for training of CHOs  for expanded service packages under CPHC  (1 training per block @Rs 10000)  (Total 120 Blocks in the state x 10,000 = Rs.12 lakh ) 
b.Rs.12 lakhs for Multi-skilling of frontline functionaries for new service packages under CPHC  (1 training per block @Rs 10000) 
c.Rs.40 Lakhs (@Rs. 40,000/ candidate) for 100 candidates for Certificate in Community Health course.
d.Rs.12 lakhs for training of MOs &amp; Staff nurses for expanded service packages under CPHC  (1 training per block @Rs 10000) 
4. Rs.483.10 lakhs for the following:
a.Rs.332.5 lakhs for the procurement of laptops for 475 HWCs @ Rs 70,000/HWC (475 X 0.7 = Rs 332.5 lakhs)
b.Rs.100.4 Lakhs for 2 fire Extinguishers/HWC at 2510 HWCs @ Rs 2000/Fire Extinguishers (2510 x 0.04 = Rs 100.4 Lakhs)
c.Rs.50.2 Lakhs for BMW registration @ Rs 1000/HWCs &amp; Water and Air Consent fee @ Rs 1000/HWCs for NQAS at HWCs(2510 x 0.02 = Rs 50.2 Lakhs)
5. Rs.112.95 lakhs for the following:
a.Rs.50.2 lakhs for IEC Activities at 2510 HWCs -SC (@ Rs 2000 per H&amp;WC)
b. Rs 25.10 lakhs for Social media (@Rs 1000 per H&amp;WC)
c. Rs.37.65 lakhs for printing of OPD registers, referral and OPD slips 2510 HWCs-SCs (@ Rs 1500 per H&amp;WC)
6. Rs.14 lakhs for Research studies by 4 Govt. Medical Colleges (@Rs 3.50 lakhs per Medical Colleges)
</t>
    </r>
    <r>
      <rPr>
        <b/>
        <sz val="12"/>
        <color rgb="FF000000"/>
        <rFont val="Calibri"/>
        <family val="2"/>
      </rPr>
      <t xml:space="preserve">
Rs.4241.45 lakhs for FY 2025-26
</t>
    </r>
    <r>
      <rPr>
        <sz val="12"/>
        <color rgb="FF000000"/>
        <rFont val="Calibri"/>
        <family val="2"/>
      </rPr>
      <t>1.Rs.1200 lakhs for infrastructure strengthening of 150 Sub Centers @Rs.8.00 lakhs/SCs
2.Rs 2510 lakhs for providing 105 Drugs &amp; supplies at 2510 HWCs (@ Rs 1,00,000 per H&amp;WC)
3. Rs.86 lakhs for trainings of expanded packages of CPHC:
a. Rs.12 lakhs for training of CHOs  for expanded service packages under CPHC  (1 training per block @Rs 10000)  (Total 120 Blocks in the state x 10,000 = Rs.12 lakhs ) 
b.Rs.12 lakhs for Multi-skilling of frontline functionaries for new service packages under CPHC  (1 training per block @Rs 10000) 
c.Rs.40 Lakhs (@Rs. 40,000/ candidate) for 100 candidates for Certificate in Community Health course.
d.Rs.12 lakhs for training of MOs &amp; Staff nurses for expanded service packages under CPHC  (1 training per block @Rs 10000) 
4.Rs.332.5 lakhs for the procurement of laptops for 475 HWCs @ Rs 70,000/HWC (475 X 0.7 = Rs.332.5 lakhs)
5. . Rs.112.95 lakhs for the following:
a.Rs.50.2 lakhs for IEC Activities at 2510 HWCs -SC (@ Rs 2000 per H&amp;WC)
b. Rs 25.10 lakhs for Social media (@Rs 1000 per H&amp;WC)
c. Rs.37.65 lakhs for printing of OPD registers, referral and OPD slips 2510 HWCs-SCs (@ Rs 1500 per H&amp;WC)</t>
    </r>
    <r>
      <rPr>
        <b/>
        <sz val="12"/>
        <color rgb="FF000000"/>
        <rFont val="Calibri"/>
        <family val="2"/>
      </rPr>
      <t xml:space="preserve">
</t>
    </r>
  </si>
  <si>
    <r>
      <t xml:space="preserve">Rs.75.3 lakhs for FY 2024-25 
</t>
    </r>
    <r>
      <rPr>
        <sz val="12"/>
        <color rgb="FF000000"/>
        <rFont val="Calibri"/>
        <family val="2"/>
      </rPr>
      <t xml:space="preserve">Rs 75.3 Lakh for 15 Yoga mats/HWC  at 1255 HWCs @ Rs 400/Yoga mat  (1255 x 0.06 = Rs 75.3Lakh)
</t>
    </r>
    <r>
      <rPr>
        <b/>
        <sz val="12"/>
        <color rgb="FF000000"/>
        <rFont val="Calibri"/>
        <family val="2"/>
      </rPr>
      <t xml:space="preserve">
Rs.75.3 lakhs for FY 2024-25 
</t>
    </r>
    <r>
      <rPr>
        <sz val="12"/>
        <color rgb="FF000000"/>
        <rFont val="Calibri"/>
        <family val="2"/>
      </rPr>
      <t xml:space="preserve">Rs 75.3 Lakh for 15 Yoga mats/HWC  at 1255 HWCs @ Rs 400/Yoga mat  (1255 x 0.06 = Rs 75.3Lakh)
</t>
    </r>
  </si>
  <si>
    <r>
      <t xml:space="preserve">Rs.632.06 lakhs for FY 2024-25
</t>
    </r>
    <r>
      <rPr>
        <sz val="12"/>
        <color rgb="FF000000"/>
        <rFont val="Calibri"/>
        <family val="2"/>
      </rPr>
      <t xml:space="preserve">a.Rs.301.2 lakhs for Internet Connectivity  (preferably 2Mbps) at HWCs –spokes @Rs 12,000 at 2510 HWCs
b. Rs.1.7 lakhs for Internet Connectivity and other Miscellaneous cost at HUB @Rs 10,000/month for Lease line at Hub (10,000 x 12= 1.20 lakhs) and Rs 50,000 for operational cost of Hub etc.
c. Rs.7.2 lakhs for Manpower at State (2 TM Executives) @30,000/month (30000x12x2=7.2 lakhs)
d.Rs.321.96 lakhs for ongoing activities for Manpower at HUB.
</t>
    </r>
    <r>
      <rPr>
        <b/>
        <sz val="12"/>
        <color rgb="FF000000"/>
        <rFont val="Calibri"/>
        <family val="2"/>
      </rPr>
      <t>Rs.648.51 lakhs for FY 2025-26
(</t>
    </r>
    <r>
      <rPr>
        <sz val="12"/>
        <color rgb="FF000000"/>
        <rFont val="Calibri"/>
        <family val="2"/>
      </rPr>
      <t xml:space="preserve">5% increase for the HR increment)
(Detailed Annexure attached.)
</t>
    </r>
  </si>
  <si>
    <r>
      <t xml:space="preserve">Rs. 88.00 lakhs for FY 2024-25
</t>
    </r>
    <r>
      <rPr>
        <sz val="12"/>
        <color rgb="FF000000"/>
        <rFont val="Calibri"/>
        <family val="2"/>
      </rPr>
      <t>1. Rs. 65.00 lakhs for procurement of 1 Blood Collection and transportation van (BCTV)
2. Rs. 23.00 lakhs operational cost of 3 BCTVs.</t>
    </r>
    <r>
      <rPr>
        <b/>
        <sz val="12"/>
        <color rgb="FF000000"/>
        <rFont val="Calibri"/>
        <family val="2"/>
      </rPr>
      <t xml:space="preserve">
Rs. 105.00 lakhs for FY 2025-26
</t>
    </r>
    <r>
      <rPr>
        <sz val="12"/>
        <color rgb="FF000000"/>
        <rFont val="Calibri"/>
        <family val="2"/>
      </rPr>
      <t>1. Rs. 71.00 lakhs for procurement of 1 Blood Collection and transportation van (BCTV)
2. Rs. 34.00 lakhs operational cost of 4 BCTVs.</t>
    </r>
  </si>
  <si>
    <r>
      <t xml:space="preserve">Rs. 5909.36 lakhs for FY 2024-25
</t>
    </r>
    <r>
      <rPr>
        <sz val="12"/>
        <color rgb="FF000000"/>
        <rFont val="Calibri"/>
        <family val="2"/>
      </rPr>
      <t xml:space="preserve">1. Rs. 472.67 lakhs for trainings (a. 5 days Training of ASHA &amp; ASHA Facilitators under Expanded Services Packages @ Rs. 94270/batch for 466 batches. b   8 days Induction training @ Rs. 148720/batch for 5 batches. c  20 days training on module 6 &amp; 7 @ Rs. 366520/batch for 5 batches. d. 3 days training on NCD @ Rs. 57970/batch for 5 batches. e. 5 days training on HBYC of new ASHAs @ Rs. 94270/batch for 5 batches).
2. Rs. 4903.68 lakh for Incentives for routine activities - for 17759 Rural ASHAs 2000 Rs for 12 Months and Monthly remuneration for 891 ASHA Facilitators @ 6000/- (300 per field visit for 20 field visit) per month per ASHA Facilitator.
3. Rs. 410.30 lakh for ASHA and ASHA facilitator Uniform @Rs 1000/ASHA and ASHA facilitator, and CUG membership @ Rs 100 per month for 12 months per ASHA and ASHA facilitator for 18650 Rural ASHAs.
4. Rs. 72.71 lakhs for (a. ASHA diary @Rs 100/ ASHA, ASHA register @Rs 100/ ASHA, printing of module on expanded services packages @Rs 100/ ASHA for 17759 Rural ASHAs. and 891 ASHA facilitator Rs.4.00 lakhs for printing of ASHA HBNC reporting formats. Rs.4.00 lakhs for printing of ASHA HBYC reporting formats  Rs. 4.00 lakhs for printing of medicine dosage &amp; dispensing scheduled -Reporting formats. and b. Rs. 762 for ASHA certification for 1000 Rural ASHA). 
5. Rs. 50.00 lakhs for ASHA Software. 
</t>
    </r>
    <r>
      <rPr>
        <b/>
        <sz val="12"/>
        <color rgb="FF000000"/>
        <rFont val="Calibri"/>
        <family val="2"/>
      </rPr>
      <t xml:space="preserve">
Rs. 5861.66 lakhs for FY 2025-26
</t>
    </r>
    <r>
      <rPr>
        <sz val="12"/>
        <color rgb="FF000000"/>
        <rFont val="Calibri"/>
        <family val="2"/>
      </rPr>
      <t xml:space="preserve">
1. Rs. 472.67 lakhs for trainings (a. 5 days Training of ASHA &amp; ASHA Facilitators under Expanded Services Packages @ Rs. 94270/batch for 466 batches. b   8 days Induction training @ Rs. 148720/batch for 5 batches. c  20 days training on module 6 &amp; 7 @ Rs. 366520/batch for 5 batches. d. 3 days training on NCD @ Rs. 57970/batch for 5 batches. e. 5 days training on HBYC of new ASHAs @ Rs. 94270/batch for 5 batches).
2. Rs. 4903.68 lakh for Incentives for routine activities - for 17759 Rural ASHAs 2000 Rs for 12 Months and Monthly remuneration for 891 ASHA Facilitators @ 6000/- (300 per field visit for 20 field visit) per month per ASHA Facilitator.
3. Rs. 410.30 lakh for ASHA and ASHA facilitator Uniform @Rs 1000/ASHA and ASHA facilitator, and CUG membership @ Rs 100 per month for 12 months per ASHA and ASHA facilitator for 18650 Rural ASHAs.
4. Rs. 72.71 lakhs for (a. ASHA diary @Rs 100/ ASHA, ASHA register @Rs 100/ ASHA, printing of module on expanded services packages @Rs 100/ ASHA for 17759 Rural ASHAs. and 891 ASHA facilitator Rs.4.00 lakhs for printing of ASHA HBNC reporting formats. Rs.4.00 lakhs for printing of ASHA HBYC reporting formats  Rs. 4.00 lakhs for printing of medicine dosage &amp; dispensing scheduled -Reporting formats. and b. Rs. 762 for ASHA certification for 1000 Rural ASHA). 
5. Rs. 50.00 lakhs for ASHA Software. </t>
    </r>
    <r>
      <rPr>
        <b/>
        <sz val="12"/>
        <color rgb="FF000000"/>
        <rFont val="Calibri"/>
        <family val="2"/>
      </rPr>
      <t xml:space="preserve">
</t>
    </r>
  </si>
  <si>
    <r>
      <rPr>
        <b/>
        <sz val="12"/>
        <color rgb="FF000000"/>
        <rFont val="Calibri"/>
        <family val="2"/>
      </rPr>
      <t>Rs. 2521.97 lakhs for FY 2024-25</t>
    </r>
    <r>
      <rPr>
        <sz val="12"/>
        <color rgb="FF000000"/>
        <rFont val="Calibri"/>
        <family val="2"/>
      </rPr>
      <t xml:space="preserve">
1. Rs. 2238.96 lakhs for Mobile Phone to ASHA @ Rs. 12000/ASHA for 17767 Rural ASHAs and 891 ASHA Facilitators
2. Rs. 1.00 lakhs for Involvement of NGOs, ANMs, ASHA Workers for creating awareness regarding 'Save the Girl Child Campaign' under PC-PNDT Act
</t>
    </r>
    <r>
      <rPr>
        <b/>
        <sz val="12"/>
        <color rgb="FF000000"/>
        <rFont val="Calibri"/>
        <family val="2"/>
      </rPr>
      <t>3. Rs.282.01 lakhs for IEC/BCC:</t>
    </r>
    <r>
      <rPr>
        <sz val="12"/>
        <color rgb="FF000000"/>
        <rFont val="Calibri"/>
        <family val="2"/>
      </rPr>
      <t xml:space="preserve">
a) Rs.119.00 lakhs for Health Mela at block level @ Rs.1.00 lakh/block
b) b. Rs.7.1 lakhs for Folk media such as nukkar natak to create awareness regarding ongoing programme 2 Rs.5000/ block for 119 blocks and 23 districts.
c) Rs. 110.00 lakhs for Sehat Jagrukta Muhim for 100 Tata ACE/407 VAN TO BE DEPLOYED FOR 1 MONTH AT PERIPHERY LEVEL.
d) d. Rs. 24.00 lakhs for specialized social media management agency for content creation and awareness to reach out every possible target audience on various social media platform like Facebook, Instagram, Twitter, YouTube, WhatsApp channel etc. with organic and paid promotion both.
e) e. Rs.22.00 lakhs for 100 hoardings and 100 3x6 feet standees for districts
</t>
    </r>
    <r>
      <rPr>
        <b/>
        <sz val="12"/>
        <rFont val="Calibri"/>
        <family val="2"/>
      </rPr>
      <t xml:space="preserve">
 Rs.282.01 lakhs for FY 2025-26</t>
    </r>
    <r>
      <rPr>
        <sz val="12"/>
        <color rgb="FF000000"/>
        <rFont val="Calibri"/>
        <family val="2"/>
      </rPr>
      <t xml:space="preserve">
a) Rs.119.00 lakhs for Health Mela at block level @ Rs.1.00 lakh/block
b) b. Rs.7.1 lakhs for Folk media such as nukkar natak to create awareness regarding ongoing programme 2 Rs.5000/ block for 119 blocks and 23 districts.
c) Rs. 110.00 lakhs for Sehat Jagrukta Muhim for 100 Tata ACE/407 VAN TO BE DEPLOYED FOR 1 MONTH AT PERIPHERY LEVEL.
d) d. Rs. 24.00 lakhs for specialized social media management agency for content creation and awareness to reach out every possible target audience on various social media platform like Facebook, Instagram, Twitter, YouTube, WhatsApp channel etc. with organic and paid promotion both.
e) e. Rs.22.00 lakhs for 100 hoardings and 100 3x6 feet standees for districts
</t>
    </r>
  </si>
  <si>
    <r>
      <rPr>
        <b/>
        <sz val="12"/>
        <color rgb="FF000000"/>
        <rFont val="Calibri"/>
        <family val="2"/>
      </rPr>
      <t>Rs. 1434.00 Lakhs for FY 2024-25</t>
    </r>
    <r>
      <rPr>
        <sz val="12"/>
        <color rgb="FF000000"/>
        <rFont val="Calibri"/>
        <family val="2"/>
      </rPr>
      <t xml:space="preserve">
1. Rs. 1188.00 Lakhs for construction of three RDWH@ Rs 396 lakhs/RDWH at Sunam (Sangrur), Ferozepur and Dasuya (Hoshiarpur) these regional warehouses would have a total area of 22,000 sqft each. Construction cost @Rs 1,800 sqft. 
2. Rs. 246.00 lakhs for Extension on regional drug warehouse Kharar (SAS Nagar). Major work includes civil work, public health work, electrical work, firefighting work, construction of shed and lift chamber. 
</t>
    </r>
  </si>
  <si>
    <r>
      <t xml:space="preserve">Rs. 520.00 lakhs for FY 2024-25
</t>
    </r>
    <r>
      <rPr>
        <sz val="12"/>
        <color rgb="FF000000"/>
        <rFont val="Calibri"/>
        <family val="2"/>
      </rPr>
      <t xml:space="preserve">1. Rs. 50.00 lakhs for procurement of 2 ALS Ambulances (Capex + Opex @2.45 L per ambulance per month).
2. Rs. 470.00 lakhs for operational expenditure of 25 ALS Ambulances (25 ALS Ambulances: Opex @1.58 L per ambulance per month).
(Detailed Annexure Attached)
</t>
    </r>
    <r>
      <rPr>
        <b/>
        <sz val="12"/>
        <color rgb="FF000000"/>
        <rFont val="Calibri"/>
        <family val="2"/>
      </rPr>
      <t xml:space="preserve">
Rs. 530.00 lakhs for FY 2025-26
</t>
    </r>
    <r>
      <rPr>
        <sz val="12"/>
        <color rgb="FF000000"/>
        <rFont val="Calibri"/>
        <family val="2"/>
      </rPr>
      <t xml:space="preserve">1. Rs. 60.00 lakhs for procurement of 2 ALS Ambulances (Capex + Opex @2.45 L per ambulance per month).
2. Rs. 470.00 lakhs for operational expenditure of 25 ALS Ambulances (25 ALS Ambulances: Opex @1.58 L per ambulance per month).
(Detailed Annexure Attached)
</t>
    </r>
  </si>
  <si>
    <r>
      <t xml:space="preserve">Rs. 6027.00 lakhs for FY 2024-25
</t>
    </r>
    <r>
      <rPr>
        <sz val="12"/>
        <color rgb="FF000000"/>
        <rFont val="Calibri"/>
        <family val="2"/>
      </rPr>
      <t xml:space="preserve">1. Rs. 1077.00 lakhs for procurement of 56 BLS Ambulances (Capex + Opex @1.92 L per ambulance per month).
2. Rs. 4950.00 lakhs for operational expenditure of 56 BLS Ambulances (Opex @1.37 L per ambulance per month).
(Detailed Annexure Attached)
</t>
    </r>
    <r>
      <rPr>
        <b/>
        <sz val="12"/>
        <color rgb="FF000000"/>
        <rFont val="Calibri"/>
        <family val="2"/>
      </rPr>
      <t xml:space="preserve">
Rs. 6240.00 lakhs for FY 2025-26
</t>
    </r>
    <r>
      <rPr>
        <sz val="12"/>
        <color rgb="FF000000"/>
        <rFont val="Calibri"/>
        <family val="2"/>
      </rPr>
      <t>1. Rs. 1290.00 lakhs for procurement of 56 BLS Ambulances (Capex + Opex @1.92 L per ambulance per month).
2. Rs. 4950.00 lakhs for operational expenditure of 56 BLS Ambulances (Opex @1.37 L per ambulance per month).
(Detailed Annexure Attached)</t>
    </r>
    <r>
      <rPr>
        <b/>
        <sz val="12"/>
        <color rgb="FF000000"/>
        <rFont val="Calibri"/>
        <family val="2"/>
      </rPr>
      <t xml:space="preserve">
</t>
    </r>
  </si>
  <si>
    <r>
      <t>Rs. 2472.52 lakhs FY 2024-25</t>
    </r>
    <r>
      <rPr>
        <sz val="12"/>
        <rFont val="Calibri"/>
        <family val="2"/>
      </rPr>
      <t xml:space="preserve">
</t>
    </r>
    <r>
      <rPr>
        <b/>
        <sz val="12"/>
        <rFont val="Calibri"/>
        <family val="2"/>
      </rPr>
      <t>1. Rs. 744.92 lakhs for Equipment</t>
    </r>
    <r>
      <rPr>
        <sz val="12"/>
        <rFont val="Calibri"/>
        <family val="2"/>
      </rPr>
      <t xml:space="preserve">
</t>
    </r>
    <r>
      <rPr>
        <b/>
        <sz val="12"/>
        <rFont val="Calibri"/>
        <family val="2"/>
      </rPr>
      <t>1 (i). Rs. 648.00 lakhs for following :</t>
    </r>
    <r>
      <rPr>
        <sz val="12"/>
        <rFont val="Calibri"/>
        <family val="2"/>
      </rPr>
      <t xml:space="preserve">
a) Rs. 100.00 lakhs for Fire fighting - Repair &amp; Renovation of Existing System of 10 DH @10Lakh 
b) Rs. 112.00 lakhs for Fire fighting - Repair &amp; Renovation of Existing System of 14 SDH @ 8 Lakh
c) Rs. 20.00 lakhs for Fire fighting - Repair &amp; Renovation of Existing System of 4 CHC @ 5.00 Lakh
d) Rs. 120.00 lakhs for Fire fighting - Upgradation/ Extension of Existing and New System according to latest NBC Code @ 12.00 lakh for 10 DH 
e) Rs. 200.00 lakhs for Fire fighting - Upgradation/ Extension of Existing and New System according to latest NBC Code@10 lakh for 20 SDH 
f) Rs. 96.00 lakhs for Fire fighting - Upgradation/ Extension of Existing and New System according to latest NBC Code at  CHC @8 lakh for 12 CHC
Linen Trolly 
</t>
    </r>
    <r>
      <rPr>
        <b/>
        <sz val="12"/>
        <rFont val="Calibri"/>
        <family val="2"/>
      </rPr>
      <t>1 (ii). Rs. 96.92 lakhs for following :</t>
    </r>
    <r>
      <rPr>
        <sz val="12"/>
        <rFont val="Calibri"/>
        <family val="2"/>
      </rPr>
      <t xml:space="preserve">
a) Rs. 51.92 lakhs for Linen Trolley for collection, transport &amp; distribution of linen from departments @Rs.8000 for 649 
b) Rs. 45.00 lakhs for 300 Medicine supply transfer trolleys @ Rs. 15000/ Medicine supply transfer trolley.
</t>
    </r>
    <r>
      <rPr>
        <b/>
        <sz val="12"/>
        <rFont val="Calibri"/>
        <family val="2"/>
      </rPr>
      <t>2. Rs. 311.35 lakhs for Diagnostics (Consumables, PPP, Sample Transport)</t>
    </r>
    <r>
      <rPr>
        <sz val="12"/>
        <rFont val="Calibri"/>
        <family val="2"/>
      </rPr>
      <t xml:space="preserve">
2(i). Rs. 305.00 lakhs for Following : 
a) Rs. 15.00 lakhs for 150 Lead Apron @Rs. 10000 for150 apron  
b) Rs. 20.00 lakhs for 100 Lead Linning on wall @ Rs.20000 
c) Rs. 150.00 lakhs for X-ray machine  @10Lakh for 15 machine 
d) Rs. 120.00 lakhs for 15 CR Sytem (Digital ) for machine @8 Lakh
2(ii). Rs. 6.35 lakhs for EQAS for Lab 
a) Rs. 4.15 lakhs for EQAS for 62 Lab (DH &amp; SDH ) @6700
b) Rs. 2.20 lakhs for EQAS for 88 CHC Lab @ Rs.2500 
</t>
    </r>
    <r>
      <rPr>
        <b/>
        <sz val="12"/>
        <rFont val="Calibri"/>
        <family val="2"/>
      </rPr>
      <t>3. Rs. 37.00 lakhs for following :</t>
    </r>
    <r>
      <rPr>
        <sz val="12"/>
        <rFont val="Calibri"/>
        <family val="2"/>
      </rPr>
      <t xml:space="preserve">
a) Rs. 9.00 lakhs for 3 trainings at State level SPT/IA @ 3 Lakh/training
b) Rs. 23.00 lakhs for 23 trainings at District Level SPT/IA @1Lakh/training.  
c) Rs. 5.00 lakhs for 2 TISS training @ 2.5 lakh/training.
</t>
    </r>
    <r>
      <rPr>
        <b/>
        <sz val="12"/>
        <rFont val="Calibri"/>
        <family val="2"/>
      </rPr>
      <t>4. Rs. 903.10 lakhs for following :
(i). Rs. 859.00 lakhs for NQAS Incentive:</t>
    </r>
    <r>
      <rPr>
        <sz val="12"/>
        <rFont val="Calibri"/>
        <family val="2"/>
      </rPr>
      <t xml:space="preserve">
a) Rs. 250.00 lakhs for NQAS Incentives for DH/SDH/CHC nationally certified @Rs. 10000 for 2500 bed
b) Rs. 105.00 lakhs for NQAS Incentives for 35 Rural PHC Nationally Certified @ 3.00 lakh/Rural PHC.
c) Rs. 504.00 lakhs for NQAS Incentives for 400 Rural HWC Nationally Certified @ 1.26 lakh/Rural HWC. 
</t>
    </r>
    <r>
      <rPr>
        <b/>
        <sz val="12"/>
        <rFont val="Calibri"/>
        <family val="2"/>
      </rPr>
      <t xml:space="preserve">(ii) Rs. 44.10 lakhs for 63 Laptops For Quality/ Hospital Managers 
5. Rs. 58.65 lakhs for following :
</t>
    </r>
    <r>
      <rPr>
        <sz val="12"/>
        <rFont val="Calibri"/>
        <family val="2"/>
      </rPr>
      <t xml:space="preserve">a) Rs. 57.50 lakhs for IEC Material for 23 districts @ 2.5 Lakh  
b) Rs. 1.15 lakhs for Patient Safety for 23 districts @RS. 5000 
</t>
    </r>
    <r>
      <rPr>
        <b/>
        <sz val="12"/>
        <rFont val="Calibri"/>
        <family val="2"/>
      </rPr>
      <t xml:space="preserve">6. Rs. 27.65 lakhs for Following :
</t>
    </r>
    <r>
      <rPr>
        <sz val="12"/>
        <rFont val="Calibri"/>
        <family val="2"/>
      </rPr>
      <t xml:space="preserve">a) Rs. 2.50 lakhs for SQAU: MONITORING &amp; SUPPORTIVE SUPERVISION @5000  
b) Rs. 2.00 lakhs for 2 Progress Review Meeting with District Programme officer @50000 
c) Rs. 1.15 lakhs for 23 Contingency &amp; Misc. @ Rs. 5000 
d) Rs. 23.00 lakhs for DQAU Moniting , Hnadholding , Supportive Supervision
</t>
    </r>
    <r>
      <rPr>
        <b/>
        <sz val="12"/>
        <rFont val="Calibri"/>
        <family val="2"/>
      </rPr>
      <t xml:space="preserve">7. Rs. 389.85 lakhs for NQAS Certification &amp; Recertification :
</t>
    </r>
    <r>
      <rPr>
        <sz val="12"/>
        <rFont val="Calibri"/>
        <family val="2"/>
      </rPr>
      <t xml:space="preserve">a) Rs. 14.70 lakhs for Assessment cost for 7 DH/SDH @ 2.1 Lakh/ DH/SDH. 
b) Rs. 21.90 lakhs for Assessment of Rural 15 CHC @ 1.46 lakh/CHC.
c) Rs. 42.00 lakhs for Cost of National External assessment 35 (Rural PHC) @ 1.20 lakh/Rural PHC.
d) Rs. 96.00 lakhs for Cost of National External assessment 100 (Rural HWC) @ 0.96 lakh/ Rural HWC
e) Rs. 13.35 lakhs for Cost of State NQAS Assessment/Certification 15 (DH/SDH)@ 0.89 lakh/DH/SDH.
f) Rs. 18.90 lakhs for Cost of State NQAS Assessment/Certification 30 (Rural CHC) @0.63 lakh/Rural CHC.
g) Rs. 43.00 lakhs for Cost of State External assessment 100 (Rural PHC) @ 0.43 lakh/Rural PHC.  
h) Rs. 140.00 lakhs for Cost of State NQAS Assessment/Certification 500 (Rural HWC) @ 0.28 lakh/ Rural HWC 
</t>
    </r>
    <r>
      <rPr>
        <b/>
        <sz val="12"/>
        <rFont val="Calibri"/>
        <family val="2"/>
      </rPr>
      <t>Rs. 2437.89 lakhs FY 2025-26
1. Rs. 743.27 lakhs for Equipments</t>
    </r>
    <r>
      <rPr>
        <sz val="12"/>
        <rFont val="Calibri"/>
        <family val="2"/>
      </rPr>
      <t xml:space="preserve">
</t>
    </r>
    <r>
      <rPr>
        <b/>
        <sz val="12"/>
        <rFont val="Calibri"/>
        <family val="2"/>
      </rPr>
      <t>(i). Rs. 639.00 lakhs for following :</t>
    </r>
    <r>
      <rPr>
        <sz val="12"/>
        <rFont val="Calibri"/>
        <family val="2"/>
      </rPr>
      <t xml:space="preserve">
a) Rs. 130.00 lakhs for Fire fighting - Repair &amp; Renovation of Existing System of 13 DH @10Lakh 
b) Rs. 200.00 lakhs for Fire fighting - Repair &amp; Renovation of Existing System of 25 SDH @ 8 Lakh
c) Rs. 35.00 lakhs for Fire fighting - Repair &amp; Renovation of Existing System of 7 CHC @ 5.00 Lakh
d) Rs. 156.00 lakhs for Fire fighting - Upgradation/Extension of Existing and New System according to latest NBC Code @ 12.00 lakh for 13 DH 
e) Rs. 30.00 lakhs for Fire fighting - Upgradation/ Extension of Existing and New System according to latest NBC Code@10 lakh for 3 SDH 
f) Rs. 88.00 lakhs for Fire fighting - Upgradation/ Extension of Existing and New System according to latest NBC Code at  CHC @ 8.00 lakh for 11 CHC
</t>
    </r>
    <r>
      <rPr>
        <b/>
        <sz val="12"/>
        <rFont val="Calibri"/>
        <family val="2"/>
      </rPr>
      <t>(ii) Rs. 104.27 lakhs for Linen Trolly :</t>
    </r>
    <r>
      <rPr>
        <sz val="12"/>
        <rFont val="Calibri"/>
        <family val="2"/>
      </rPr>
      <t xml:space="preserve">
a) Rs. 51.92 lakhs for Linen Trolley for collection, transport &amp; distribution of linen from departments @Rs.8000 for 649 
b) Rs. 52.35 lakhs for 349 Medicine supply transfer trolleys @ Rs. 15000/ Medicine supply transfer trolley.
</t>
    </r>
    <r>
      <rPr>
        <b/>
        <sz val="12"/>
        <rFont val="Calibri"/>
        <family val="2"/>
      </rPr>
      <t>2. Rs. 341.35 lakhs for Diagnostics (Consumables, PPP, Sample Transport)</t>
    </r>
    <r>
      <rPr>
        <sz val="12"/>
        <rFont val="Calibri"/>
        <family val="2"/>
      </rPr>
      <t xml:space="preserve">
</t>
    </r>
    <r>
      <rPr>
        <b/>
        <sz val="12"/>
        <rFont val="Calibri"/>
        <family val="2"/>
      </rPr>
      <t xml:space="preserve">(i). Rs. 335.00 lakhs for Following : </t>
    </r>
    <r>
      <rPr>
        <sz val="12"/>
        <rFont val="Calibri"/>
        <family val="2"/>
      </rPr>
      <t xml:space="preserve">
a) Rs. 15.00 lakhs for 150 Lead Apron @Rs. 10000 for150 apron  
b) Rs. 20.00 lakhs for 100 Lead Linning on wall @ Rs.20000 
c) Rs. 100.00 lakhs for X-ray machine  @10Lakh for 10 machine 
d) Rs. 200.00 lakhs for 25 CR Sytem (Digital ) for machine @8 Lakh
</t>
    </r>
    <r>
      <rPr>
        <b/>
        <sz val="12"/>
        <rFont val="Calibri"/>
        <family val="2"/>
      </rPr>
      <t xml:space="preserve">(ii). Rs. 6.35 lakhs for EQAS for Lab </t>
    </r>
    <r>
      <rPr>
        <sz val="12"/>
        <rFont val="Calibri"/>
        <family val="2"/>
      </rPr>
      <t xml:space="preserve">
a) Rs. 4.15 lakhs for EQAS for 62 Lab (DH &amp; SDH ) @6700
b) Rs. 2.20 lakhs for EQAS for 88 CHC Lab @ Rs.2500 
</t>
    </r>
    <r>
      <rPr>
        <b/>
        <sz val="12"/>
        <rFont val="Calibri"/>
        <family val="2"/>
      </rPr>
      <t>3.Rs. 37.00 lakhs for training :</t>
    </r>
    <r>
      <rPr>
        <sz val="12"/>
        <rFont val="Calibri"/>
        <family val="2"/>
      </rPr>
      <t xml:space="preserve">
a) Rs. 9.00 lakhs for 3 trainings at State level SPT/IA @ 3 Lakh/training
b) Rs. 23.00 lakhs for 23 trainings at District Level SPT/IA @1Lakh/training.  
c) Rs. 5.00 lakhs for 2 TISS training @ 2.5 lakh/training.
</t>
    </r>
    <r>
      <rPr>
        <b/>
        <sz val="12"/>
        <rFont val="Calibri"/>
        <family val="2"/>
      </rPr>
      <t>4. Rs. 866.00 lakhs for following :</t>
    </r>
    <r>
      <rPr>
        <sz val="12"/>
        <rFont val="Calibri"/>
        <family val="2"/>
      </rPr>
      <t xml:space="preserve">
</t>
    </r>
    <r>
      <rPr>
        <b/>
        <sz val="12"/>
        <rFont val="Calibri"/>
        <family val="2"/>
      </rPr>
      <t>(i). Rs. 796.00 lakhs for NQAS Incentive:</t>
    </r>
    <r>
      <rPr>
        <sz val="12"/>
        <rFont val="Calibri"/>
        <family val="2"/>
      </rPr>
      <t xml:space="preserve">
a) Rs. 250.00 lakhs for NQAS Incentives for DH/SDH/CHC nationally certified @Rs. 10000 for 2500 bed
b) Rs. 105.00 lakhs for NQAS Incentives for 35 Rural PHC Nationally Certified @ 3.00 lakh/Rural PHC.
c) Rs. 441.00 lakhs for NQAS Incentives for 350 Rural HWC Nationally Certified @ 1.26 lakh/Rural HWC. 
</t>
    </r>
    <r>
      <rPr>
        <b/>
        <sz val="12"/>
        <rFont val="Calibri"/>
        <family val="2"/>
      </rPr>
      <t xml:space="preserve">(ii) Rs. 70.00 lakhs for 100 Laptops For Quality/ Hospital Managers </t>
    </r>
    <r>
      <rPr>
        <sz val="12"/>
        <rFont val="Calibri"/>
        <family val="2"/>
      </rPr>
      <t xml:space="preserve">
</t>
    </r>
    <r>
      <rPr>
        <b/>
        <sz val="12"/>
        <rFont val="Calibri"/>
        <family val="2"/>
      </rPr>
      <t>5.Rs. 58.65 lakhs for following :</t>
    </r>
    <r>
      <rPr>
        <sz val="12"/>
        <rFont val="Calibri"/>
        <family val="2"/>
      </rPr>
      <t xml:space="preserve">
a) Rs. 57.50 lakhs for IEC Material for 23 districts @ 2.5 Lakh  
b) Rs. 1.15 lakhs for Patient Safety for 23 districts @RS. 5000 
</t>
    </r>
    <r>
      <rPr>
        <b/>
        <sz val="12"/>
        <rFont val="Calibri"/>
        <family val="2"/>
      </rPr>
      <t>6. Rs. 27.65 lakhs for Following :</t>
    </r>
    <r>
      <rPr>
        <sz val="12"/>
        <rFont val="Calibri"/>
        <family val="2"/>
      </rPr>
      <t xml:space="preserve">
a) Rs. 2.50 lakhs for SQAU: MONITORING &amp; SUPPORTIVE SUPERVISION @5000  
b) Rs. 2.00 lakhs for 2 Progress Review Meeting with District Programme officer @50000 
c) Rs. 1.15 lakhs for 23 Contingency &amp; Misc. @ Rs. 5000 
d) Rs. 23.00 lakhs for DQAU Moniting , Hnadholding , Supportive Supervision
</t>
    </r>
    <r>
      <rPr>
        <b/>
        <sz val="12"/>
        <rFont val="Calibri"/>
        <family val="2"/>
      </rPr>
      <t>7. Rs. 363.97 lakhs for NQAS Certification &amp; Recertification :</t>
    </r>
    <r>
      <rPr>
        <sz val="12"/>
        <rFont val="Calibri"/>
        <family val="2"/>
      </rPr>
      <t xml:space="preserve">
a) Rs. 14.70 lakhs for Assessment cost for 7 DH/SDH @ 2.1 Lakh/ DH/SDH. 
b) Rs. 21.90 lakhs for Assessment of Rural 15 CHC @ 1.46 lakh/CHC.
c) Rs. 42.00 lakhs for Cost of National External assessment 35 (Rural PHC) @ 1.20 lakh/Rural PHC.
d) Rs. 96.00 lakhs for Cost of National External assessment 100 (Rural HWC) @ 0.96 lakh/ Rural HWC
e) Rs. 13.35 lakhs for Cost of State NQAS Assessment/Certification 15 (DH/SDH)@ 0.89 lakh/DH/SDH.
f) Rs. 15.75 lakhs for Cost of State NQAS Assessment/Certification 25 (Rural CHC) @ 0.63 lakh/Rural CHC.
g) Rs. 34.83 lakhs for Cost of State External assessment 81 (Rural PHC) @ 0.43 lakh/Rural PHC.  
h) Rs. 125.44 lakhs for Cost of State NQAS Assessment/Certification 448 (Rural HWC) @ 0.28 lakh/ Rural HWC 
</t>
    </r>
  </si>
  <si>
    <r>
      <t xml:space="preserve">Rs. 1235.05 lakhs for FY 2024-25
1. Rs. 1167.55 lakhs for OOC
(i) Rs. 648.5 lakhs for ETP :
</t>
    </r>
    <r>
      <rPr>
        <sz val="12"/>
        <rFont val="Calibri"/>
        <family val="2"/>
      </rPr>
      <t>a) Rs. 115.00 lakhs for ETP- Operational/ Maintenance Cost for 23 DH @ 5.00 Lakh/DH
b) Rs. 175.50 lakhs for ETP- Operational/ Maintenance Cost for 39 SDH @ 4.50 Lakh/SDH
c) Rs. 280.00 lakhs for ETP- Operational/ Maintenance Cost for 80 CHC @ 3.50 Lakh 
d) Rs. 78.00 lakhs for 3 ERP Installation @26 Lakh/ERP installation.</t>
    </r>
    <r>
      <rPr>
        <b/>
        <sz val="12"/>
        <rFont val="Calibri"/>
        <family val="2"/>
      </rPr>
      <t xml:space="preserve">
(ii) Rs. 519.05 lakhs for BMWM 
</t>
    </r>
    <r>
      <rPr>
        <sz val="12"/>
        <rFont val="Calibri"/>
        <family val="2"/>
      </rPr>
      <t>a) Rs. 290.00 lakhs for DH 109.04, SDH 81.48, CHC 165.78 (BMWM Polybags (liner)/BMWM Authorization/ Bins/ containers/ Consent Fees/ Transportation) 
b) Rs. 46.00 lakhs for Pest control measures @ 2.00 Lakh/district 
c) Rs. 183.05 lakhs for Liquid Waste Management @ Rs. 35000 For 523</t>
    </r>
    <r>
      <rPr>
        <b/>
        <sz val="12"/>
        <rFont val="Calibri"/>
        <family val="2"/>
      </rPr>
      <t xml:space="preserve">
2. Rs. 67.50 lakhs for Research &amp; Surveillance 
</t>
    </r>
    <r>
      <rPr>
        <sz val="12"/>
        <rFont val="Calibri"/>
        <family val="2"/>
      </rPr>
      <t xml:space="preserve">a) Rs. 1.95 lakhs for Peer Assessment of 13 DHs @ Rs. 15000/DH
b) Rs.12.00 lakhs for Peer Assessment of 12 CHCs/SDH @ Rs. 12000/CHC/SDH
c) Rs. 4.00 lakhs for Peer Assessment of 200 PHCs @ Rs. 2000/PHC
d) Rs. 25.00 lakhs for Peer Assessment of 1250 Rural HWCs@2000/Rural HWC
e) Rs. 3.25 lakhs for External Assessment of 23 DHs @ Rs. 25000/DH
f) Rs. 10.80 lakhs for External Assessment of 60 SDHs/CHCs @ Rs. 18000/SDH/CHC 
g) Rs. 3.00 lakhs for External Assessment of 75 Rural PHCs@4000/Rural PHC
h)  Rs. 7.50 lakhs for External Assessment of 375 Rural PHCs @ Rs. 2000/Rural PHC
</t>
    </r>
    <r>
      <rPr>
        <b/>
        <sz val="12"/>
        <rFont val="Calibri"/>
        <family val="2"/>
      </rPr>
      <t xml:space="preserve">
Rs.  1233.23 lakhs for FY 2025-26 
1. Rs. 1167.55 lakhs for OOC
(i) Rs. 648.5 lakhs for ETP :</t>
    </r>
    <r>
      <rPr>
        <sz val="12"/>
        <rFont val="Calibri"/>
        <family val="2"/>
      </rPr>
      <t xml:space="preserve">
a) Rs. 115.00 lakhs for ETP- Operational/ Maintenance Cost for 23 DH @ 5.00 Lakh/DH
b) Rs. 175.50 lakhs for ETP- Operational/ Maintenance Cost for 39 SDH @ 4.50 Lakh/SDH
c) Rs. 280.00 lakhs for ETP- Operational/ Maintenance Cost for 80 CHC @ 3.50 Lakh 
d) Rs. 78.00 lakhs for 3 ERP Installation @26 Lakh/ERP installation.</t>
    </r>
    <r>
      <rPr>
        <b/>
        <sz val="12"/>
        <rFont val="Calibri"/>
        <family val="2"/>
      </rPr>
      <t xml:space="preserve">
(ii) Rs. 519.05 lakhs for BMWM 
</t>
    </r>
    <r>
      <rPr>
        <sz val="12"/>
        <rFont val="Calibri"/>
        <family val="2"/>
      </rPr>
      <t xml:space="preserve">a) Rs. 290.00 lakhs for DH 109.04, SDH 81.48, CHC 165.78 (BMWM Polybags (liner)/BMWM Authorization/ Bins/ containers/ Consent Fees/ Transportation) 
b) Rs. 46.00 lakhs for Pest control measures @ 2.00 Lakh/district 
c) Rs. 183.05 lakhs for Liquid Waste Management @ Rs. 35000 For 523
</t>
    </r>
    <r>
      <rPr>
        <b/>
        <sz val="12"/>
        <rFont val="Calibri"/>
        <family val="2"/>
      </rPr>
      <t xml:space="preserve">
2. Rs. 65.68 lakhs for Research &amp; Surveillance 
</t>
    </r>
    <r>
      <rPr>
        <sz val="12"/>
        <rFont val="Calibri"/>
        <family val="2"/>
      </rPr>
      <t xml:space="preserve">a) Rs. 1.50 lakhs for Peer Assessment of 10 DHs @ Rs. 15000/DH
b) Rs.10.92 lakhs for Peer Assessment of 91 CHCs/SDH @ Rs. 12000/CHC/SDH
c) Rs. 4.46 lakhs for Peer Assessment of 223 PHCs @ Rs. 2000/PHC
d) Rs. 25.00 lakhs for Peer Assessment of 1250 Rural HWCs@2000/Rural HWC
e) Rs. 2.50 lakhs for External Assessment of 10 DHs @ Rs. 25000/DH
f) Rs. 10.80 lakhs for External Assessment of 60 SDHs/CHCs @ Rs. 18000/SDH/CHC 
g) Rs. 3.00 lakhs for External Assessment of 75 Rural PHCs@4000/Rural PHC
h)  Rs. 7.50 lakhs for External </t>
    </r>
  </si>
  <si>
    <r>
      <rPr>
        <sz val="12"/>
        <color rgb="FF000000"/>
        <rFont val="Calibri"/>
        <family val="2"/>
      </rPr>
      <t>For 104 medical helpline total 60 seats cost per seat per month Rs. 16300 and telephone expensive seats Rs. 2.00 lakhs per month.
out of these 60 seats, four seats are for early childhood development under RBSK</t>
    </r>
    <r>
      <rPr>
        <b/>
        <sz val="12"/>
        <color rgb="FF000000"/>
        <rFont val="Calibri"/>
        <family val="2"/>
      </rPr>
      <t xml:space="preserve">
</t>
    </r>
    <r>
      <rPr>
        <sz val="12"/>
        <color rgb="FF000000"/>
        <rFont val="Calibri"/>
        <family val="2"/>
      </rPr>
      <t>(Detailed Annexure Attached)</t>
    </r>
  </si>
  <si>
    <r>
      <rPr>
        <b/>
        <sz val="12"/>
        <color rgb="FF000000"/>
        <rFont val="Calibri"/>
        <family val="2"/>
      </rPr>
      <t>Rs. 18282.01 lakhs for FY 2024-25</t>
    </r>
    <r>
      <rPr>
        <sz val="12"/>
        <color rgb="FF000000"/>
        <rFont val="Calibri"/>
        <family val="2"/>
      </rPr>
      <t xml:space="preserve">
1. Rs. 17974.38 Lakhs  
a. Rs. 16678.38 Lakhs for Demand of drugs under Free Drugs Initiative as the number of OPD, IPD and value of purchase orders
b. Rs. 1300.00 lakhs for Demand of drugs under JSSK programme for drugs &amp; consumables worth Rs 11.48 crores
2. Rs. 307.63 lakhs
a. Rs. 237.60 lakhs for Funds for hiring of ten 01-ton trucks for transportation of drugs from Regional Drug Warehouses in Bathinda, Kharar and Verka to health Facilities.
b. Rs. 49.00 lakhs for Operational Charges for Regional Drug Warehouse at Bathinda, Kharar (SAS Nagar), Verka (Amritsar)
c. Rs. 21.03 lakhs for Prescription Audits at Selected Health Facilities
</t>
    </r>
    <r>
      <rPr>
        <b/>
        <sz val="12"/>
        <color rgb="FF000000"/>
        <rFont val="Calibri"/>
        <family val="2"/>
      </rPr>
      <t xml:space="preserve">Rs. 20446.66 lakhs for FY 2025-26
</t>
    </r>
    <r>
      <rPr>
        <sz val="12"/>
        <color rgb="FF000000"/>
        <rFont val="Calibri"/>
        <family val="2"/>
      </rPr>
      <t>1. Rs. 20155.32 Lakhs  
a. Rs. 18695.32 Lakhs for Demand of drugs under Free Drugs Initiative as the number of OPD, IPD and value of purchase orders
b. Rs. 1460.00 lakhs for Demand of drugs under JSSK programme for drugs &amp; consumables worth Rs 11.48 crores
2. Rs. 291.34 lakhs
a. Rs. 237.60 lakhs for Funds for hiring of ten 01-ton trucks for transportation of drugs from Regional Drug Warehouses in Bathinda, Kharar and Verka to health Facilities.
b. Rs. 32.71 lakhs for Operational Charges for Regional Drug Warehouse at Bathinda, Kharar (SAS Nagar), Verka (Amritsar)
c. Rs. 21.03 lakhs for Prescription Audits at Selected Health Facilities</t>
    </r>
  </si>
  <si>
    <r>
      <t>Rs. 2723.31 lakh for FY 2024-25</t>
    </r>
    <r>
      <rPr>
        <sz val="12"/>
        <color rgb="FF000000"/>
        <rFont val="Calibri"/>
        <family val="2"/>
      </rPr>
      <t xml:space="preserve">
1. Rs. 2687.00 lakhs for dignostics. (Funds required to increase no. of tests to be conducted in Labs of Districts. during FY 2023-24 the expenditure is around Rs.43 crore. 50% funds are reimbureshed under NHM. For FY 2024-25 Funds has been increased by 25% over previous year expenditure.
2. Rs 1.31 Lakhs for training (training will be conducted by diagnosticians (MD/ DNB/ Biochemistry/ Pathology/ Microbiology/ Laboratory Medicine).
3. Rs. 20.00 lakhs for LMIS (It is proposed that as per the guidelines of GoI, LIMS: Laboratory information Management System has to be initiate under FDSI Programme. Software is to designed to support lab tests. Quotation will be asked from vendors. Funds are required as Recurring and non-recurring to initiate the software).
4. Rs. 10.00 Lakhs for IEC activities to promote the services available under FDSI. Creating awareness through multiple channels:
5. Rs. 3.00 Lakhs for Various facilities like internet, stationary etc are required for smooth and effective implementation of program at state and district level.
6. Rs. 2.00 lakhs for 2 Review meetings annually for smooth implementation of programme. 
(Detailed Annexure attached)
</t>
    </r>
    <r>
      <rPr>
        <b/>
        <sz val="12"/>
        <color rgb="FF000000"/>
        <rFont val="Calibri"/>
        <family val="2"/>
      </rPr>
      <t xml:space="preserve">
Rs. 3398.9 lakh for FY 2025-26
</t>
    </r>
    <r>
      <rPr>
        <sz val="12"/>
        <color rgb="FF000000"/>
        <rFont val="Calibri"/>
        <family val="2"/>
      </rPr>
      <t xml:space="preserve">1. Rs. 3358.00 lakhs for dignostics. (Funds required to increase no. of tests to be conducted in Labs of Districts.  50% funds are reimbureshed under NHM. For FY 2025-26 Funds has been increased by 25% over previous year expenditure.
2. Rs 0.90 Lakhs for training (training will be conducted by diagnosticians (MD/ DNB/ Biochemistry/ Pathology/ Microbiology/ Laboratory Medicine).
3. Rs. 20.00 lakhs for LMIS (It is proposed that as per the guidelines of GoI, LIMS: Laboratory information Management System has to be initiate under FDSI Programme. Software is to designed to support lab tests. Quotation will be asked from vendors. Funds are required as Recurring and non-recurring to initiate the software).
4. Rs. 15.00 Lakhs for IEC activities to promote the services available under FDSI. Creating awareness through multiple channels:
5. Rs. 3.00 Lakhs for Various facilities like internet, stationary etc are required for smooth and effective implementation of program at state and district level.
6. Rs. 2.00 lakhs for 2 Review meetings annually for smooth implementation of programme. 
(Detailed Annexure attached)
</t>
    </r>
  </si>
  <si>
    <r>
      <t xml:space="preserve">Rs. 190.08 lakhs for FY 2024-25
</t>
    </r>
    <r>
      <rPr>
        <sz val="12"/>
        <color rgb="FF000000"/>
        <rFont val="Calibri"/>
        <family val="2"/>
      </rPr>
      <t>Rs. 190.08 lakh for @ Rs. 48000 per months per MMU for 33 MMU for 12 months as an operational cost</t>
    </r>
    <r>
      <rPr>
        <b/>
        <sz val="12"/>
        <color rgb="FF000000"/>
        <rFont val="Calibri"/>
        <family val="2"/>
      </rPr>
      <t xml:space="preserve">
Rs. 190.08 lakhs for FY 2025-26
</t>
    </r>
    <r>
      <rPr>
        <sz val="12"/>
        <color rgb="FF000000"/>
        <rFont val="Calibri"/>
        <family val="2"/>
      </rPr>
      <t>Rs. 190.08 lakh for @ Rs. 48000 per months per MMU for 33 MMU for 12 months as an operational cost</t>
    </r>
  </si>
  <si>
    <r>
      <t>Rs. 3.8 lakhs for FY 2024-25</t>
    </r>
    <r>
      <rPr>
        <sz val="12"/>
        <color rgb="FF000000"/>
        <rFont val="Calibri"/>
        <family val="2"/>
      </rPr>
      <t xml:space="preserve">
Rs. 3.8 lakhs for Establishing WhatsApp based e-aushadhi alert system This would involve a onetime cost of @Rs 2 lakhs for initial setup and API integration. 
Around 20,000 messages per month in total @Rs 0.75 per message.
Total costing = (20,000 X 12 X 0.75) + 2,00,000
</t>
    </r>
    <r>
      <rPr>
        <b/>
        <sz val="12"/>
        <color rgb="FF000000"/>
        <rFont val="Calibri"/>
        <family val="2"/>
      </rPr>
      <t xml:space="preserve">Rs. 3.8 lakhs for FY 2025-26
</t>
    </r>
    <r>
      <rPr>
        <sz val="12"/>
        <color rgb="FF000000"/>
        <rFont val="Calibri"/>
        <family val="2"/>
      </rPr>
      <t>Rs. 3.8 lakhs for Establishing WhatsApp based e-aushadhi alert system This would involve a onetime cost of @Rs 2 lakhs for initial setup and API integration. 
Around 20,000 messages per month in total @Rs 0.75 per message.
Total costing = (20,000 X 12 X 0.75) + 2,00,000
(Detailed Annexure Attached)</t>
    </r>
  </si>
  <si>
    <r>
      <t xml:space="preserve">Rs. 2561.50 lakhs for FY 2024-25
</t>
    </r>
    <r>
      <rPr>
        <sz val="12"/>
        <color rgb="FF000000"/>
        <rFont val="Calibri"/>
        <family val="2"/>
      </rPr>
      <t>1.Rs 4.50 Lakh for repair of 3 Laparoscopes @ Rs.1.50 Lakh/ Laparoscope.
2. Rs.2557.00 lakhs for following :</t>
    </r>
    <r>
      <rPr>
        <b/>
        <sz val="12"/>
        <color rgb="FF000000"/>
        <rFont val="Calibri"/>
        <family val="2"/>
      </rPr>
      <t xml:space="preserve">
</t>
    </r>
    <r>
      <rPr>
        <sz val="12"/>
        <color rgb="FF000000"/>
        <rFont val="Calibri"/>
        <family val="2"/>
      </rPr>
      <t xml:space="preserve">a. Rs. 2132.00 lakhs for Biomedical Equipment Management &amp; Maintenance Programme for Public Health Facilities upto the level of PHCs under the Department of Health &amp; Family Welfare, Government of Punjab, supported by 24x7 call centre
b. Rs. 169.00 lakhs for Comprehensive Maintenance of PSA Plants.
Rs. 202.00 lakhs for Comprehensive Maintenance of MGPS (Medical Gas Pipeline System- Manifold+Compressor+Control Panel etc.)
Rs. 54.00 lakhs for Comprehensive Maintenance of LMO Plants.
</t>
    </r>
    <r>
      <rPr>
        <b/>
        <sz val="12"/>
        <color rgb="FF000000"/>
        <rFont val="Calibri"/>
        <family val="2"/>
      </rPr>
      <t>Rs. 2761.50 lakhs for FY 2024-25</t>
    </r>
    <r>
      <rPr>
        <sz val="12"/>
        <color rgb="FF000000"/>
        <rFont val="Calibri"/>
        <family val="2"/>
      </rPr>
      <t xml:space="preserve">
1. Rs. 2294.00 lakhs for Biomedical Equipment Management &amp; Maintenance Programme for Public Health Facilities upto the level of PHCs under the Department of Health &amp; Family Welfare, Government of Punjab, supported by 24x7 call centre
2. Rs. 177.00 lakhs for Comprehensive Maintenance of PSA Plants.
Rs. 212.00 lakhs for Comprehensive Maintenance of MGPS (Medical Gas Pipeline System- Manifold+Compressor+Control Panel etc.)
Rs. 56.00 lakhs for Comprehensive Maintenance of LMO Plants.
(Detailed Annexure Attached)</t>
    </r>
  </si>
  <si>
    <r>
      <rPr>
        <b/>
        <sz val="12"/>
        <color rgb="FF000000"/>
        <rFont val="Calibri"/>
        <family val="2"/>
      </rPr>
      <t xml:space="preserve">Rs. 757.71 Lakh for FY 2024-25 
</t>
    </r>
    <r>
      <rPr>
        <sz val="12"/>
        <color rgb="FF000000"/>
        <rFont val="Calibri"/>
        <family val="2"/>
      </rPr>
      <t>1. Rs 12.00 Lakh for Incentive to provider for IUCD insertion (60,000)-@  Rs. 20/insertion 
2. Rs 9.00 Lakh for Incentive to provider for PPIUCD insertion (60,000)- @ Rs. 150/insertion 
3. Rs 1.50 Lakh for Incentive to provider for PAIUCD insertion (1000)- @ Rs. 150/insertion 
4. Rs. 285.21 lakhs for @ Rs. 3000 per person for welfare actiity (i.e. insurance, annual Health Chekup fo manpower and family members)
5. Rs. 225.00 lkahs for Additional incentives to MO
6. Rs. 225.00 lakhs for Honorarium for Paediatric ECO, ENT specialist, Orthopediatrician, Ophthalmologist, Psychiatrics</t>
    </r>
    <r>
      <rPr>
        <b/>
        <sz val="12"/>
        <color rgb="FF000000"/>
        <rFont val="Calibri"/>
        <family val="2"/>
      </rPr>
      <t xml:space="preserve">
Rs. 757.71 Lakh for FY 2025-26 
</t>
    </r>
    <r>
      <rPr>
        <sz val="12"/>
        <color rgb="FF000000"/>
        <rFont val="Calibri"/>
        <family val="2"/>
      </rPr>
      <t>1. Rs 12.00 Lakh for Incentive to provider for IUCD insertion (60,000)-@  Rs. 20/insertion 
2. Rs 9.00 Lakh for Incentive to provider for PPIUCD insertion (60,000)- @ Rs. 150/insertion 
3. Rs 1.50 Lakh for Incentive to provider for PAIUCD insertion (1000)- @ Rs. 150/insertion 
4. Rs. 285.21 lakhs for @ Rs. 3000 per person for welfare actiity (i.e. insurance, annual Health Chekup fo manpower and family members)
5. Rs. 225.00 lkahs for Additional incentives to MO
6. Rs. 225.00 lakhs for Honorarium for Paediatric ECO, ENT specialist, Orthopediatrician, Ophthalmologist, Psychiatrics</t>
    </r>
  </si>
  <si>
    <r>
      <t xml:space="preserve">Rs.6927.6 lakhs for FY 2024-25   
</t>
    </r>
    <r>
      <rPr>
        <sz val="12"/>
        <color rgb="FF000000"/>
        <rFont val="Calibri"/>
        <family val="2"/>
      </rPr>
      <t>a.Incentives for CHOs:- Rs 4518 lakh for Performance Linked Payments of CHOs for 2510 HWCs -SC (@ Rs 15000/month per CHO)
b.Incentives for HWC team:-Rs 2409.6 lakh for team based incentives (MPWs &amp; ASHAs) for 2510 HWCs -SC (@ Rs 8000/month per HWC)</t>
    </r>
    <r>
      <rPr>
        <b/>
        <sz val="12"/>
        <color rgb="FF000000"/>
        <rFont val="Calibri"/>
        <family val="2"/>
      </rPr>
      <t xml:space="preserve">
Rs.6927.6 lakhs for FY 2025-26  
</t>
    </r>
    <r>
      <rPr>
        <sz val="12"/>
        <color rgb="FF000000"/>
        <rFont val="Calibri"/>
        <family val="2"/>
      </rPr>
      <t>a.Incentives for CHOs:- Rs 4518 lakh for Performance Linked Payments of CHOs for 2510 HWCs -SC (@ Rs 15000/month per CHO)
b.Incentives for HWC team:-Rs 2409.6 lakh for team based incentives (MPWs &amp; ASHAs) for 2510 HWCs -SC (@ Rs 8000/month per HWC)</t>
    </r>
  </si>
  <si>
    <r>
      <t>Rs. 229.13 lakhs for FY 2024-25</t>
    </r>
    <r>
      <rPr>
        <sz val="12"/>
        <color rgb="FF000000"/>
        <rFont val="Calibri"/>
        <family val="2"/>
      </rPr>
      <t xml:space="preserve">
1. Rs. 8.40 lakhs for Recruitment of one Legal Consultant @70,000/- per month
2. Rs. 10.78 lakhs for Recruitment cost of Rs. 500/Vacancy for 2553 vacant posts
Rs. 209.95 lakhs for Outsourcing agency for salary bill of Gst @ 18 %
</t>
    </r>
    <r>
      <rPr>
        <b/>
        <sz val="12"/>
        <color rgb="FF000000"/>
        <rFont val="Calibri"/>
        <family val="2"/>
      </rPr>
      <t>Rs. 223.19 lakhs for FY 2025-26</t>
    </r>
    <r>
      <rPr>
        <sz val="12"/>
        <color rgb="FF000000"/>
        <rFont val="Calibri"/>
        <family val="2"/>
      </rPr>
      <t xml:space="preserve">
1.  Rs. 13.24 lakhs for Recruitment cost of Rs. 500/Vacancy for 2553 vacant posts
Rs. 209.95 lakhs for Outsourcing agency for salary bill of Gst @ 18 %</t>
    </r>
  </si>
  <si>
    <r>
      <t xml:space="preserve">Rs. 2386.45 lakhs for FY 2024-25
</t>
    </r>
    <r>
      <rPr>
        <sz val="12"/>
        <color rgb="FF000000"/>
        <rFont val="Calibri"/>
        <family val="2"/>
      </rPr>
      <t xml:space="preserve">1. Rs. 1737.26 lakhs for Stipend of DNB candidates
a. Rs. 1672.01 lakhs for all 85 seats (All India quota and State In service quota) assuming all seats are filled,
b. Rs. 65.25 lakhs for targeted 12 new expected accredited seats for 3 New target Districts.  Tentative no, of candidates claiming for stipend under State quota will be assured after filling of seats.
2. Rs. 236.00 Consultant and incentive money for 13 Consultant@ Rs 1 lakh/consultant/month is 1,56,000,00 and incentive money for 60 consultants = 72,000,00. and incentive money for 10 new consultants in 3 target Districts-  Rs 8 lakh.   However, the amount proposed is tentative, utilization of budget will depend upon as per availability of faculty.  
3. Rs. 36.00 lakhs for Medical admin total 10, 9 for Districts and 1 for State @Rs 30,000/month/statistician                                                                                                                                                                                                                 4. Rs. 22.99 lakhs for Office operation for 14 Districts
5. Rs. 29.93 lakhs for Library expenses for 14 and target districts                                                                                                          
6. Rs. 324.27 lakhs for Equipment and furniture
</t>
    </r>
    <r>
      <rPr>
        <b/>
        <sz val="12"/>
        <color rgb="FF000000"/>
        <rFont val="Calibri"/>
        <family val="2"/>
      </rPr>
      <t xml:space="preserve">
Rs. 2783.01 lakhs for FY 2025-26
</t>
    </r>
    <r>
      <rPr>
        <sz val="12"/>
        <color rgb="FF000000"/>
        <rFont val="Calibri"/>
        <family val="2"/>
      </rPr>
      <t xml:space="preserve">1. Rs 2320.35 lakhs for Stipend of DNB candidates.  
a. Rs 2255.10 lakhs for ongoing batches (ongoing from 2022+2023+2024+2025 against 85 seats.
b. Rs. 65.25 for target 3 districts and 12 new seats.  
2. Rs. 284.00 lakhs for Consultant and incentive money for 16 Consultants@ Rs 1 lakh/consultant/month  is 1,92,00,000 and incentive money for 70 consultants is 84,000,00  = Rs 2,76,000,00 and Rs 8,00,000 for target districts.  However, the amount proposed is tentative, utilization of budget will depend upon as per availability of faculty. 
3. Rs 36.00 lakhs for medical admin - total 10, 9 Districts and 1 for State @Rs 30,000/month/statistician
4. Rs 18.77 lakhs for Office operation for 14 Districts
5. Rs 26.61 lakhs for Library expenses for 14 Districts and target districts
6. Rs. 97.28 lakhs for Equipment and furniture    </t>
    </r>
  </si>
  <si>
    <r>
      <rPr>
        <b/>
        <sz val="12"/>
        <color rgb="FF000000"/>
        <rFont val="Calibri"/>
        <family val="2"/>
      </rPr>
      <t>Rs. 876.00 lakhs for FY 2024-25</t>
    </r>
    <r>
      <rPr>
        <sz val="12"/>
        <color rgb="FF000000"/>
        <rFont val="Calibri"/>
        <family val="2"/>
      </rPr>
      <t xml:space="preserve">
Ongoing Activity :- 
1. Rent/Electricity/Water for NHM Building Rs. 240.00 lakhs for 12 Months
2. RCHII-Officer operational cost Rs. 180 lakhs for 12 months
3. POL State Head Quarter RCHII Rs. 36.00 lakh for 12 months
4. Stationary &amp; Consumables Rs. 120.00 lakhs for 12 Months
5. Outsourced vehicle at state Rs. 120.00 lakhs for 12 months
6. Telephone bills Rs. 5.00 lakhs for 12 months
Total Rs.701.00 lakhs 
Rs. 175.00 lakhs for New Activity :- Procurement of 250 desktop/laptop with printer and UPS (Rs. 70000 per system). These 250 system are for  various national programmes under State health society and  23 district health societies (Most of the systems are 10 year old)
</t>
    </r>
    <r>
      <rPr>
        <b/>
        <sz val="12"/>
        <color rgb="FF000000"/>
        <rFont val="Calibri"/>
        <family val="2"/>
      </rPr>
      <t>Rs. 701.00 lakhs for FY 2025-26</t>
    </r>
    <r>
      <rPr>
        <sz val="12"/>
        <color rgb="FF000000"/>
        <rFont val="Calibri"/>
        <family val="2"/>
      </rPr>
      <t xml:space="preserve">
Rs. Total Rs.701.00 lakhs Ongoing Activity :- 
1. Rent/Electricity/Water for NHM Building Rs. 240.00 lakhs for 12 Months
2. RCHII-Officer operational cost Rs. 180 lakhs for 12 months
3. POL State Head Quarter RCHII Rs. 36.00 lakh for 12 months
4. Stationary &amp; Consumables Rs. 120.00 lakhs for 12 Months
5. Outsourced vehicle at state Rs. 120.00 lakhs for 12 months
6. Telephone bills Rs. 5.00 lakhs for 12 months
</t>
    </r>
  </si>
  <si>
    <r>
      <t xml:space="preserve">Rs.184.84 lakhs for FY 2024-25
</t>
    </r>
    <r>
      <rPr>
        <sz val="12"/>
        <color rgb="FF000000"/>
        <rFont val="Calibri"/>
        <family val="2"/>
      </rPr>
      <t>1. Rs. 29.70 lakhs for 54 desktops (including Printer &amp; UPS) @ Rs.55000/- per desktop
2. Rs. 73.31 lakhs for trainings of HMIS/RCH &amp; ANMOL implementation at State, district &amp; block level and Regional Workshop at Punjab state.
3. Rs. 81.83 lakhs proposed for operational cost of CUG for sanctioned 5455 ANMs @ Rs.125 per CUG for 12 months.</t>
    </r>
    <r>
      <rPr>
        <b/>
        <sz val="12"/>
        <color rgb="FF000000"/>
        <rFont val="Calibri"/>
        <family val="2"/>
      </rPr>
      <t xml:space="preserve">
Rs.152.65 lakhs for FY 2025-26
</t>
    </r>
    <r>
      <rPr>
        <sz val="12"/>
        <color rgb="FF000000"/>
        <rFont val="Calibri"/>
        <family val="2"/>
      </rPr>
      <t>1. Rs. 61.31 lakhs for training of HMIS/RCH &amp; ANMOL implementation at State, district &amp; block level.
2. Rs. 9.51 lakhs for printing of HMIS formats
3. Rs. 81.83 lakhs proposed for operational cost of CUG for sanctioned 5455 ANMs @ Rs.125 per CUG for 12 months.</t>
    </r>
  </si>
  <si>
    <r>
      <t xml:space="preserve">Rs. 451.63 lakhs for FY 2024-25
</t>
    </r>
    <r>
      <rPr>
        <sz val="12"/>
        <color rgb="FF000000"/>
        <rFont val="Calibri"/>
        <family val="2"/>
      </rPr>
      <t xml:space="preserve">1. Rs. 218.00 lakhs for 312 Computer Sets (which include 1 PC, 1 Printer, 1 UPS and 1 Barcode Scanner) @ Rs. 70,000.00 per set.
2. Rs. 38.56 lakhs for Following :
a. Rs. 2.40 lakhs for State level training-cum-review, 2-days training, Regarding DVDMS and best practices in inventory management systems.
b. Rs. 0.97 lakhs for State level training on procurement and contract management, 1 day training.
c. Rs. 10.19 lakhs for Regional level training-cum-review, 1-day training, Regarding DVDMS and best practices in inventory management systems
d. Rs. 25.00 lakhs for District level training-cum-review, 1-day training, Regarding DVDMS and best practices in inventory management systems.
3. Rs. 195.07 lakhs for Following :
a. Rs. 4.50 lakhs for new internet connection @ Rs. 2000/connection for 225 institutes.
b. Rs. 5.00 lakhs for Travelling and Training for the implementation of Drug dispensing.  
c. Rs 18.90 lakhs for 225 institutes @ Rs. 700 (OPEX) will be Rs. 1.58 Lakh per month.  
d. Rs. 37.44 lakhs for Consumables and Stationary for the 225 centres @ Rs.3.12 Lakh (Rs.3000per DH, Rs. 2000 per SDH and Rs. 1000 Per CHC) per month.
e. Rs. 129.23 lakhs for Annual service (budgetary service cost) of e-aushadhi project to CDAC Noida
(Details as per Annexure attached)
</t>
    </r>
    <r>
      <rPr>
        <b/>
        <sz val="12"/>
        <color rgb="FF000000"/>
        <rFont val="Calibri"/>
        <family val="2"/>
      </rPr>
      <t xml:space="preserve">
Rs. 237.05 lakhs for FY 2025-26
</t>
    </r>
    <r>
      <rPr>
        <sz val="12"/>
        <color rgb="FF000000"/>
        <rFont val="Calibri"/>
        <family val="2"/>
      </rPr>
      <t xml:space="preserve">1. Rs. 38.56 lakhs for Following :
a) Rs. 2.40 lakhs for State level training-cum-review, 2-days training, Regarding DVDMS and best practices in inventory management systems.
b) Rs. 0.97 lakhs for State level training on procurement and contract management, 1 day training.
c) Rs. 10.19 lakhs for Regional level training-cum-review, 1-day training, Regarding DVDMS and best practices in inventory management systems
d) Rs. 25.00 lakhs for District level training-cum-review, 1-day training, Regarding DVDMS and best practices in inventory management systems.
2. Rs. 198.49 lakhs for Following :
a. Rs 18.90 lakhs for 225 institutes @ Rs. 700 (OPEX) will be Rs. 1.58 Lakh per month.  
b. Rs. 37.44 lakhs for Consumables and Stationary for the 225 centres @ Rs.3.12 Lakh (Rs.3000per DH, Rs. 2000 per SDH and Rs. 1000 Per CHC) per month.
c. Rs. 142.15 lakhs for Annual service (budgetary service cost) of e-aushadhi project to CDAC Noida
(Details as per Annexure attached)
</t>
    </r>
  </si>
  <si>
    <r>
      <t xml:space="preserve">Rs. 62.5 lakhs for FY 2024-25
</t>
    </r>
    <r>
      <rPr>
        <sz val="12"/>
        <color rgb="FF000000"/>
        <rFont val="Calibri"/>
        <family val="2"/>
      </rPr>
      <t>Rs. 62.5 lakhs is to be approved for 25 sting operations @ Rs. 2.50 lakh/ Sting Operations under PC &amp; PNDT.</t>
    </r>
    <r>
      <rPr>
        <b/>
        <sz val="12"/>
        <color rgb="FF000000"/>
        <rFont val="Calibri"/>
        <family val="2"/>
      </rPr>
      <t xml:space="preserve">
Rs. 62.5 lakhs for FY 2025-26
</t>
    </r>
    <r>
      <rPr>
        <sz val="12"/>
        <color rgb="FF000000"/>
        <rFont val="Calibri"/>
        <family val="2"/>
      </rPr>
      <t>Rs. 62.5 lakhs is to be approved for 25 sting operations @ Rs. 2.50 lakh/ Sting Operations under PC &amp; PNDT.</t>
    </r>
    <r>
      <rPr>
        <b/>
        <sz val="12"/>
        <color rgb="FF000000"/>
        <rFont val="Calibri"/>
        <family val="2"/>
      </rPr>
      <t xml:space="preserve">
</t>
    </r>
  </si>
  <si>
    <r>
      <rPr>
        <b/>
        <sz val="12"/>
        <color theme="1"/>
        <rFont val="Calibri"/>
        <family val="2"/>
      </rPr>
      <t>Rs.933.75 lakhs for FY 2024-25</t>
    </r>
    <r>
      <rPr>
        <sz val="12"/>
        <color theme="1"/>
        <rFont val="Calibri"/>
        <family val="2"/>
      </rPr>
      <t xml:space="preserve">
a. Rs. 57.5 lakh untied fund of 23 district Hospital (@ Rs 2.5 lakh) 
b. Rs. 112.5 lakh untied fund of 191 SDH district Hospital (@ Rs 0.58 lakh) 
c. Rs. 127.2 lakh untied fund of  424 PHC (@ Rs 0.30 lakh) 
d. Rs. 324.55 lakh untied fund of 12982 VHSNCs (@ Rs 0.025 lakh) 
e. Rs. 312.00 lakh untied fund of  2600 HWC-SCs (@ Rs 0.12 lakh)
</t>
    </r>
    <r>
      <rPr>
        <b/>
        <sz val="12"/>
        <color theme="1"/>
        <rFont val="Calibri"/>
        <family val="2"/>
      </rPr>
      <t xml:space="preserve">
Rs.933.75 lakhs for FY 2025-26</t>
    </r>
    <r>
      <rPr>
        <sz val="12"/>
        <color theme="1"/>
        <rFont val="Calibri"/>
        <family val="2"/>
      </rPr>
      <t xml:space="preserve">
a. Rs. 57.5 lakh untied fund of 23 district Hospital (@ Rs 2.5 lakh) 
b. Rs. 112.5 lakh untied fund of 191 SDH district Hospital (@ Rs 0.58 lakh) 
c. Rs. 127.2 lakh untied fund of  424 PHC (@ Rs 0.30 lakh) 
d. Rs. 324.55 lakh untied fund of 12982 VHSNCs (@ Rs 0.025 lakh) 
e. Rs. 312.00 lakh untied fund of  2600 HWC-SCs (@ Rs 0.12 lakh)
</t>
    </r>
  </si>
  <si>
    <r>
      <rPr>
        <b/>
        <sz val="12"/>
        <color theme="1"/>
        <rFont val="Calibri"/>
        <family val="2"/>
      </rPr>
      <t>Total Rs 42.95 Lakh FY 2024-25-</t>
    </r>
    <r>
      <rPr>
        <sz val="12"/>
        <color theme="1"/>
        <rFont val="Calibri"/>
        <family val="2"/>
      </rPr>
      <t xml:space="preserve">
1. Rs. 9.95 lakhs for Training (Rs. 5.45 lakhs for State Level Training and Rs 4.50 lakhs for 23 districts for district level training @ Rs. 19560 /district).
2. Rs. 14.50 lakhs for Surveillance and meetings (2 state level meeting @ Rs. 1.50 lakhs per meeting and 1 district level meeting @ Rs. 0.50 lakhs per districts for 23 districts
3. Rs. 18.50 lakhs for IEC (state level IEC @ Rs. 7.00 lakhs  and district level IEC @ Rs. 0.50 lakhs per districts for 23 districts
</t>
    </r>
    <r>
      <rPr>
        <b/>
        <sz val="12"/>
        <color theme="1"/>
        <rFont val="Calibri"/>
        <family val="2"/>
      </rPr>
      <t xml:space="preserve">
Total Rs 42.95 Lakh FY 2025-26</t>
    </r>
    <r>
      <rPr>
        <sz val="12"/>
        <color theme="1"/>
        <rFont val="Calibri"/>
        <family val="2"/>
      </rPr>
      <t xml:space="preserve">
Rs. 9.95 lakhs for Training (Rs. 5.45 lakhs for State Level Training and Rs 4.50 lakhs for 23 districts for district level training @ Rs. 19560 /district).
2. Rs. 14.50 lakhs for Surveillance and meetings (2 state level meeting @ Rs. 1.50 lakhs per meeting and 1 district level meeting @ Rs. 0.50 lakhs per districts for 23 districts
3. Rs. 18.50 lakhs for IEC (state level IEC @ Rs. 7.00 lakhs  and district level IEC @ Rs. 0.50 lakhs per districts for 23 districts
write-up Annexed</t>
    </r>
  </si>
  <si>
    <r>
      <rPr>
        <b/>
        <sz val="12"/>
        <color rgb="FF000000"/>
        <rFont val="Calibri"/>
        <family val="2"/>
      </rPr>
      <t>Rs. 1455.50 lakhs for FY 2024-25</t>
    </r>
    <r>
      <rPr>
        <sz val="12"/>
        <color rgb="FF000000"/>
        <rFont val="Calibri"/>
        <family val="2"/>
      </rPr>
      <t xml:space="preserve">
1. Rs. 1155 lakhs for 1,10,000   Units of blood x Rs. 1050 = Rs. 11.55 Cr. (Approx.) 
2. Rs. 106 lakhs for Thalasimea screening which include Cost of reagents for HPLC machines installed at three GMCs and 5 DH
3. Rs. 215.50 lakhs for Diagnostics cost for existing patients of Thalassemia &amp; for Hemophilia screening Consumables for Semi-coagulometer.
</t>
    </r>
    <r>
      <rPr>
        <b/>
        <sz val="12"/>
        <color rgb="FF000000"/>
        <rFont val="Calibri"/>
        <family val="2"/>
      </rPr>
      <t>Rs. 1624.05 lakhs for FY 2025-26</t>
    </r>
    <r>
      <rPr>
        <sz val="12"/>
        <color rgb="FF000000"/>
        <rFont val="Calibri"/>
        <family val="2"/>
      </rPr>
      <t xml:space="preserve">
1. Rs. 1270  lakhs for 1,21,000 Units of blood x Rs. 1050 = Rs. 12.70 Cr. (Approx.) 
2. Rs. 117 lakhs for Thalasimea screening which include Cost of reagents for HPLC machines installed at three GMCs and 5 DH
3. Rs. 237.05 lakhs for Diagnostics cost for existing patients of Thalassemia &amp; for Hemophilia screening Consumables for Semi-coagulometer.</t>
    </r>
  </si>
  <si>
    <r>
      <t xml:space="preserve">Rs. 175.3 lakhs for FY 2024-25
</t>
    </r>
    <r>
      <rPr>
        <sz val="12"/>
        <color rgb="FF000000"/>
        <rFont val="Calibri"/>
        <family val="2"/>
      </rPr>
      <t xml:space="preserve">1. Rs. 78.16 lakhs for 46 MLTs 
2. Rs. 84.68 lakhs for Data Entry Operator                                                                                                                                                                          3. Rs. 3.54 lakhs for 1 System Analyst                                                                                                                                                                                    4. 8.90 Lakhs for Operational cost for icare online registry                                                                                                                                                                     
</t>
    </r>
    <r>
      <rPr>
        <b/>
        <sz val="12"/>
        <color rgb="FF000000"/>
        <rFont val="Calibri"/>
        <family val="2"/>
      </rPr>
      <t>Rs. 187.41 lakhs for FY 2025-26</t>
    </r>
    <r>
      <rPr>
        <sz val="12"/>
        <color rgb="FF000000"/>
        <rFont val="Calibri"/>
        <family val="2"/>
      </rPr>
      <t xml:space="preserve">
1. Rs. 85.98 lakhs for 46 MLTs 
2. Rs. 93.14 lakhs for Data Entry Operator                                                                                                                                                                             3. Rs. 3.89  lakhs for 1 System Analyst                                                                                                                                                                                    4. 4.40  Lakhs for Operational cost for icare online registry 
</t>
    </r>
  </si>
  <si>
    <r>
      <t xml:space="preserve">Rs. 4007 Lakhs for FY 2024-25
</t>
    </r>
    <r>
      <rPr>
        <sz val="12"/>
        <color rgb="FF000000"/>
        <rFont val="Calibri"/>
        <family val="2"/>
      </rPr>
      <t xml:space="preserve">1. Rs. 3942.00 lakhs
a.) Rs. 300.00 lakhs for Iron chelating drugs
b.) Rs. 3642.00 lakhs for Anti-hemophilia drugs for hemophilia patients 
2. Rs. 25.00 lakhs for portable infusion pumps for Thalassemics patients who are on Inj. Defraxomine
3. Rs. 16.00 lakhs for Capacity building workshops for doctors and paramedical staff who are working in integrated centers for  hemoglobionopathies &amp; hemophilia (ICHH).
4. Rs. 24.00 lakhs for Day celebration/Community Awareness/IEC/review meetings.
</t>
    </r>
    <r>
      <rPr>
        <b/>
        <sz val="12"/>
        <color rgb="FF000000"/>
        <rFont val="Calibri"/>
        <family val="2"/>
      </rPr>
      <t>Rs. 5152.6 Lakhs for FY 2025-26</t>
    </r>
    <r>
      <rPr>
        <sz val="12"/>
        <color rgb="FF000000"/>
        <rFont val="Calibri"/>
        <family val="2"/>
      </rPr>
      <t xml:space="preserve">
1. Rs. 5081 lakhs
a.) Rs. 350.00 lakhs for Iron chelating drugs
b.) Rs. 4731 lakhs for Anti-hemophilia drugs for hemophilia patients 
2. Rs. 27.50 lakhs for portable infusion pumps for Thalassemics patients who are on Inj. Defraxomine
3. Rs. 17.70 lakhs for Capacity building workshops for doctors and paramedical staff who are working in integrated centers for  hemoglobionopathies &amp; hemophilia (ICHH).
4. Rs. 26.40 lakhs for Day celebration/Community Awareness/IEC/review meetings.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</si>
</sst>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0_ "/>
    <numFmt numFmtId="165" formatCode="0.0000000000000"/>
    <numFmt numFmtId="166" formatCode="0.00000000000000"/>
  </numFmts>
  <fonts count="18" x14ac:knownFonts="1">
    <font>
      <sz val="11"/>
      <color theme="1"/>
      <name val="Calibri"/>
      <family val="2"/>
      <scheme val="minor"/>
    </font>
    <font>
      <sz val="11"/>
      <color theme="1"/>
      <name val="Calibri"/>
      <family val="2"/>
      <scheme val="minor"/>
    </font>
    <font>
      <sz val="12"/>
      <color rgb="FF000000"/>
      <name val="Calibri"/>
      <family val="2"/>
    </font>
    <font>
      <b/>
      <sz val="12"/>
      <color rgb="FF000000"/>
      <name val="Calibri"/>
      <family val="2"/>
    </font>
    <font>
      <sz val="12"/>
      <name val="Calibri"/>
      <family val="2"/>
    </font>
    <font>
      <b/>
      <sz val="12"/>
      <color theme="1"/>
      <name val="Calibri"/>
      <family val="2"/>
    </font>
    <font>
      <b/>
      <sz val="12"/>
      <color rgb="FF305496"/>
      <name val="Calibri"/>
      <family val="2"/>
    </font>
    <font>
      <b/>
      <sz val="12"/>
      <color rgb="FF2F5496"/>
      <name val="Calibri"/>
      <family val="2"/>
    </font>
    <font>
      <sz val="12"/>
      <color rgb="FFFF0000"/>
      <name val="Calibri"/>
      <family val="2"/>
    </font>
    <font>
      <b/>
      <sz val="12"/>
      <name val="Calibri"/>
      <family val="2"/>
    </font>
    <font>
      <b/>
      <sz val="12"/>
      <color theme="1"/>
      <name val="Times New Roman"/>
      <family val="1"/>
    </font>
    <font>
      <sz val="12"/>
      <color theme="1"/>
      <name val="Calibri"/>
      <family val="2"/>
    </font>
    <font>
      <sz val="12"/>
      <color rgb="FF000000"/>
      <name val="Calibri Light"/>
      <family val="2"/>
      <scheme val="major"/>
    </font>
    <font>
      <b/>
      <sz val="12"/>
      <color rgb="FF000000"/>
      <name val="Calibri Light"/>
      <family val="2"/>
      <scheme val="major"/>
    </font>
    <font>
      <b/>
      <sz val="12"/>
      <name val="Calibri Light"/>
      <family val="2"/>
      <scheme val="major"/>
    </font>
    <font>
      <sz val="12"/>
      <name val="Calibri Light"/>
      <family val="2"/>
      <scheme val="major"/>
    </font>
    <font>
      <b/>
      <sz val="12"/>
      <color rgb="FFFF0000"/>
      <name val="Calibri"/>
      <family val="2"/>
    </font>
    <font>
      <b/>
      <sz val="16"/>
      <color rgb="FF000000"/>
      <name val="Calibri"/>
      <family val="2"/>
    </font>
  </fonts>
  <fills count="14">
    <fill>
      <patternFill patternType="none"/>
    </fill>
    <fill>
      <patternFill patternType="gray125"/>
    </fill>
    <fill>
      <patternFill patternType="solid">
        <fgColor rgb="FFB4C6E7"/>
        <bgColor rgb="FFB4C6E7"/>
      </patternFill>
    </fill>
    <fill>
      <patternFill patternType="solid">
        <fgColor theme="0"/>
        <bgColor indexed="64"/>
      </patternFill>
    </fill>
    <fill>
      <patternFill patternType="solid">
        <fgColor theme="0"/>
        <bgColor rgb="FFD6DCE4"/>
      </patternFill>
    </fill>
    <fill>
      <patternFill patternType="solid">
        <fgColor theme="0"/>
        <bgColor rgb="FFFFFF00"/>
      </patternFill>
    </fill>
    <fill>
      <patternFill patternType="solid">
        <fgColor theme="0"/>
        <bgColor rgb="FFFFFFFF"/>
      </patternFill>
    </fill>
    <fill>
      <patternFill patternType="solid">
        <fgColor rgb="FFFFFFFF"/>
        <bgColor rgb="FFFFFFFF"/>
      </patternFill>
    </fill>
    <fill>
      <patternFill patternType="solid">
        <fgColor theme="8" tint="0.79998168889431442"/>
        <bgColor indexed="64"/>
      </patternFill>
    </fill>
    <fill>
      <patternFill patternType="solid">
        <fgColor theme="8" tint="0.79998168889431442"/>
        <bgColor rgb="FFFFFF00"/>
      </patternFill>
    </fill>
    <fill>
      <patternFill patternType="solid">
        <fgColor rgb="FFFFFF00"/>
        <bgColor indexed="64"/>
      </patternFill>
    </fill>
    <fill>
      <patternFill patternType="solid">
        <fgColor rgb="FFFFFF00"/>
        <bgColor rgb="FFFFFF00"/>
      </patternFill>
    </fill>
    <fill>
      <patternFill patternType="solid">
        <fgColor theme="0"/>
        <bgColor rgb="FF93C47D"/>
      </patternFill>
    </fill>
    <fill>
      <patternFill patternType="solid">
        <fgColor rgb="FF92D050"/>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115">
    <xf numFmtId="0" fontId="0" fillId="0" borderId="0" xfId="0"/>
    <xf numFmtId="0" fontId="2" fillId="0" borderId="2" xfId="0" applyFont="1" applyBorder="1" applyAlignment="1">
      <alignment vertical="center" wrapText="1"/>
    </xf>
    <xf numFmtId="0" fontId="3" fillId="0" borderId="2" xfId="0" applyFont="1" applyBorder="1" applyAlignment="1">
      <alignment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3" fillId="0" borderId="1" xfId="0" applyFont="1" applyBorder="1" applyAlignment="1">
      <alignment vertical="center" wrapText="1"/>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0" borderId="2" xfId="0" applyFont="1" applyBorder="1" applyAlignment="1">
      <alignment vertical="center" wrapText="1"/>
    </xf>
    <xf numFmtId="0" fontId="3" fillId="3" borderId="2" xfId="0" applyFont="1" applyFill="1" applyBorder="1" applyAlignment="1">
      <alignment horizontal="center" vertical="center" wrapText="1"/>
    </xf>
    <xf numFmtId="0" fontId="3" fillId="3" borderId="2" xfId="0" applyFont="1" applyFill="1" applyBorder="1" applyAlignment="1">
      <alignment vertical="center" wrapText="1"/>
    </xf>
    <xf numFmtId="0" fontId="7" fillId="3" borderId="2" xfId="0" applyFont="1" applyFill="1" applyBorder="1" applyAlignment="1">
      <alignment vertical="center" wrapText="1"/>
    </xf>
    <xf numFmtId="0" fontId="2" fillId="3" borderId="2" xfId="0" applyFont="1" applyFill="1" applyBorder="1" applyAlignment="1">
      <alignment vertical="center" wrapText="1"/>
    </xf>
    <xf numFmtId="0" fontId="7" fillId="4" borderId="2" xfId="0" applyFont="1" applyFill="1" applyBorder="1" applyAlignment="1">
      <alignment vertical="center" wrapText="1"/>
    </xf>
    <xf numFmtId="0" fontId="7" fillId="5" borderId="2" xfId="0" applyFont="1" applyFill="1" applyBorder="1" applyAlignment="1">
      <alignment vertical="center" wrapText="1"/>
    </xf>
    <xf numFmtId="0" fontId="7" fillId="0" borderId="2" xfId="0" applyFont="1" applyFill="1" applyBorder="1" applyAlignment="1">
      <alignment vertical="center" wrapText="1"/>
    </xf>
    <xf numFmtId="0" fontId="2" fillId="3" borderId="0" xfId="0" applyFont="1" applyFill="1" applyAlignment="1">
      <alignment vertical="center" wrapText="1"/>
    </xf>
    <xf numFmtId="0" fontId="3" fillId="3" borderId="2" xfId="0" applyFont="1" applyFill="1" applyBorder="1" applyAlignment="1">
      <alignment vertical="top" wrapText="1"/>
    </xf>
    <xf numFmtId="0" fontId="5" fillId="3" borderId="2" xfId="0" applyFont="1" applyFill="1" applyBorder="1" applyAlignment="1">
      <alignment vertical="center" wrapText="1"/>
    </xf>
    <xf numFmtId="0" fontId="3" fillId="0" borderId="2" xfId="0" applyFont="1" applyFill="1" applyBorder="1" applyAlignment="1">
      <alignment vertical="center" wrapText="1"/>
    </xf>
    <xf numFmtId="0" fontId="3" fillId="6" borderId="2" xfId="0" applyFont="1" applyFill="1" applyBorder="1" applyAlignment="1">
      <alignment vertical="center" wrapText="1"/>
    </xf>
    <xf numFmtId="0" fontId="3" fillId="7" borderId="2" xfId="0" applyFont="1" applyFill="1" applyBorder="1" applyAlignment="1">
      <alignment vertical="center" wrapText="1"/>
    </xf>
    <xf numFmtId="0" fontId="7" fillId="0" borderId="2" xfId="0" applyFont="1" applyFill="1" applyBorder="1" applyAlignment="1">
      <alignment horizontal="center" vertical="center" wrapText="1"/>
    </xf>
    <xf numFmtId="0" fontId="2" fillId="0" borderId="0" xfId="0" applyFont="1" applyFill="1" applyAlignment="1">
      <alignment vertical="center" wrapText="1"/>
    </xf>
    <xf numFmtId="0" fontId="2" fillId="0" borderId="2" xfId="0" applyFont="1" applyFill="1" applyBorder="1" applyAlignment="1">
      <alignment vertical="center" wrapText="1"/>
    </xf>
    <xf numFmtId="0" fontId="9" fillId="0" borderId="2" xfId="0" applyFont="1" applyFill="1" applyBorder="1" applyAlignment="1">
      <alignment vertical="center" wrapText="1"/>
    </xf>
    <xf numFmtId="0" fontId="3" fillId="0" borderId="2" xfId="0" applyFont="1" applyFill="1" applyBorder="1" applyAlignment="1">
      <alignment vertical="top" wrapText="1"/>
    </xf>
    <xf numFmtId="0" fontId="6" fillId="0" borderId="2" xfId="0" applyFont="1" applyBorder="1" applyAlignment="1">
      <alignment horizontal="center" vertical="center" wrapText="1"/>
    </xf>
    <xf numFmtId="0" fontId="7" fillId="5" borderId="2" xfId="0" applyFont="1" applyFill="1" applyBorder="1" applyAlignment="1">
      <alignment horizontal="center" vertical="center" wrapText="1"/>
    </xf>
    <xf numFmtId="0" fontId="2" fillId="3" borderId="2" xfId="0" applyFont="1" applyFill="1" applyBorder="1" applyAlignment="1">
      <alignment horizontal="left" vertical="top" wrapText="1"/>
    </xf>
    <xf numFmtId="0" fontId="7" fillId="9" borderId="2" xfId="0" applyFont="1" applyFill="1" applyBorder="1" applyAlignment="1">
      <alignment horizontal="center" vertical="center" wrapText="1"/>
    </xf>
    <xf numFmtId="0" fontId="3" fillId="8" borderId="2" xfId="0" applyFont="1" applyFill="1" applyBorder="1" applyAlignment="1">
      <alignment horizontal="center" vertical="center" wrapText="1"/>
    </xf>
    <xf numFmtId="0" fontId="3" fillId="8" borderId="2" xfId="0" applyFont="1" applyFill="1" applyBorder="1" applyAlignment="1">
      <alignment vertical="center" wrapText="1"/>
    </xf>
    <xf numFmtId="0" fontId="6" fillId="0" borderId="2" xfId="0" applyFont="1" applyBorder="1" applyAlignment="1">
      <alignment vertical="center" wrapText="1"/>
    </xf>
    <xf numFmtId="0" fontId="10" fillId="3" borderId="2" xfId="0" applyFont="1" applyFill="1" applyBorder="1" applyAlignment="1">
      <alignment horizontal="center" vertical="center" wrapText="1"/>
    </xf>
    <xf numFmtId="2" fontId="3" fillId="3" borderId="2" xfId="0" applyNumberFormat="1" applyFont="1" applyFill="1" applyBorder="1" applyAlignment="1">
      <alignment vertical="center" wrapText="1"/>
    </xf>
    <xf numFmtId="164" fontId="9" fillId="0" borderId="2" xfId="0" applyNumberFormat="1" applyFont="1" applyFill="1" applyBorder="1" applyAlignment="1">
      <alignment vertical="center" wrapText="1"/>
    </xf>
    <xf numFmtId="165" fontId="3" fillId="3" borderId="2" xfId="0" applyNumberFormat="1" applyFont="1" applyFill="1" applyBorder="1" applyAlignment="1">
      <alignment vertical="center" wrapText="1"/>
    </xf>
    <xf numFmtId="166" fontId="3" fillId="3" borderId="2" xfId="0" applyNumberFormat="1" applyFont="1" applyFill="1" applyBorder="1" applyAlignment="1">
      <alignment vertical="center" wrapText="1"/>
    </xf>
    <xf numFmtId="0" fontId="7" fillId="0" borderId="2" xfId="0" applyFont="1" applyBorder="1" applyAlignment="1">
      <alignment horizontal="center" vertical="center" wrapText="1"/>
    </xf>
    <xf numFmtId="0" fontId="7" fillId="10" borderId="2" xfId="0" applyFont="1" applyFill="1" applyBorder="1" applyAlignment="1">
      <alignment horizontal="center" vertical="center" wrapText="1"/>
    </xf>
    <xf numFmtId="0" fontId="7" fillId="11" borderId="2" xfId="0" applyFont="1" applyFill="1" applyBorder="1" applyAlignment="1">
      <alignment vertical="center" wrapText="1"/>
    </xf>
    <xf numFmtId="0" fontId="3" fillId="10" borderId="2" xfId="0" applyFont="1" applyFill="1" applyBorder="1" applyAlignment="1">
      <alignment vertical="center" wrapText="1"/>
    </xf>
    <xf numFmtId="0" fontId="3" fillId="10" borderId="2" xfId="0" applyFont="1" applyFill="1" applyBorder="1" applyAlignment="1">
      <alignment horizontal="center" vertical="center" wrapText="1"/>
    </xf>
    <xf numFmtId="0" fontId="2" fillId="10" borderId="0" xfId="0" applyFont="1" applyFill="1" applyAlignment="1">
      <alignment vertical="center" wrapText="1"/>
    </xf>
    <xf numFmtId="0" fontId="7" fillId="10" borderId="2" xfId="0" applyFont="1" applyFill="1" applyBorder="1" applyAlignment="1">
      <alignment vertical="center" wrapText="1"/>
    </xf>
    <xf numFmtId="0" fontId="5" fillId="10" borderId="2" xfId="0" applyFont="1" applyFill="1" applyBorder="1" applyAlignment="1">
      <alignment vertical="center" wrapText="1"/>
    </xf>
    <xf numFmtId="0" fontId="11" fillId="10" borderId="0" xfId="0" applyFont="1" applyFill="1" applyAlignment="1">
      <alignment vertical="center" wrapText="1"/>
    </xf>
    <xf numFmtId="0" fontId="12" fillId="0" borderId="0" xfId="0" applyFont="1" applyAlignment="1">
      <alignment vertical="top" wrapText="1"/>
    </xf>
    <xf numFmtId="0" fontId="14" fillId="3" borderId="2" xfId="0" applyFont="1" applyFill="1" applyBorder="1" applyAlignment="1">
      <alignment vertical="center" wrapText="1"/>
    </xf>
    <xf numFmtId="0" fontId="12" fillId="3" borderId="2" xfId="0" applyFont="1" applyFill="1" applyBorder="1" applyAlignment="1">
      <alignment vertical="top" wrapText="1"/>
    </xf>
    <xf numFmtId="0" fontId="12" fillId="3" borderId="2" xfId="0" applyFont="1" applyFill="1" applyBorder="1" applyAlignment="1">
      <alignment vertical="center" wrapText="1"/>
    </xf>
    <xf numFmtId="0" fontId="3" fillId="3" borderId="2" xfId="0" applyFont="1" applyFill="1" applyBorder="1" applyAlignment="1">
      <alignment vertical="center"/>
    </xf>
    <xf numFmtId="0" fontId="9" fillId="3" borderId="2" xfId="0" applyFont="1" applyFill="1" applyBorder="1" applyAlignment="1">
      <alignment vertical="center" wrapText="1"/>
    </xf>
    <xf numFmtId="0" fontId="6" fillId="10" borderId="6" xfId="0" applyFont="1" applyFill="1" applyBorder="1" applyAlignment="1">
      <alignment horizontal="center" vertical="center" wrapText="1"/>
    </xf>
    <xf numFmtId="0" fontId="7" fillId="12" borderId="2" xfId="0" applyFont="1" applyFill="1" applyBorder="1" applyAlignment="1">
      <alignment vertical="center" wrapText="1"/>
    </xf>
    <xf numFmtId="0" fontId="11" fillId="3" borderId="2" xfId="0" applyFont="1" applyFill="1" applyBorder="1" applyAlignment="1">
      <alignment vertical="center" wrapText="1"/>
    </xf>
    <xf numFmtId="0" fontId="5" fillId="8" borderId="2" xfId="0" applyFont="1" applyFill="1" applyBorder="1" applyAlignment="1">
      <alignment horizontal="center" vertical="center" wrapText="1"/>
    </xf>
    <xf numFmtId="0" fontId="3" fillId="0" borderId="0" xfId="0" applyFont="1" applyAlignment="1">
      <alignment horizontal="center" vertical="center" wrapText="1"/>
    </xf>
    <xf numFmtId="164" fontId="3" fillId="0" borderId="2" xfId="0" applyNumberFormat="1" applyFont="1" applyFill="1" applyBorder="1" applyAlignment="1">
      <alignment vertical="center" wrapText="1"/>
    </xf>
    <xf numFmtId="0" fontId="11" fillId="0" borderId="2" xfId="0" applyFont="1" applyFill="1" applyBorder="1" applyAlignment="1">
      <alignment vertical="center" wrapText="1"/>
    </xf>
    <xf numFmtId="0" fontId="2" fillId="0" borderId="2" xfId="0" applyNumberFormat="1" applyFont="1" applyBorder="1" applyAlignment="1">
      <alignment vertical="center" wrapText="1"/>
    </xf>
    <xf numFmtId="0" fontId="3" fillId="0" borderId="2" xfId="0" applyFont="1" applyFill="1" applyBorder="1" applyAlignment="1">
      <alignment horizontal="center" vertical="center" wrapText="1"/>
    </xf>
    <xf numFmtId="43" fontId="3" fillId="3" borderId="2" xfId="1" applyFont="1" applyFill="1" applyBorder="1" applyAlignment="1">
      <alignment horizontal="center" vertical="center" wrapText="1"/>
    </xf>
    <xf numFmtId="0" fontId="6" fillId="0" borderId="2" xfId="0" applyFont="1" applyFill="1" applyBorder="1" applyAlignment="1">
      <alignment horizontal="center" vertical="center" wrapText="1"/>
    </xf>
    <xf numFmtId="0" fontId="16" fillId="3" borderId="2" xfId="0" applyFont="1" applyFill="1" applyBorder="1" applyAlignment="1">
      <alignment vertical="top" wrapText="1"/>
    </xf>
    <xf numFmtId="0" fontId="3" fillId="0" borderId="0" xfId="0" applyFont="1" applyFill="1" applyBorder="1" applyAlignment="1">
      <alignment vertical="center" wrapText="1"/>
    </xf>
    <xf numFmtId="0" fontId="6" fillId="3" borderId="2" xfId="0" applyFont="1" applyFill="1" applyBorder="1" applyAlignment="1">
      <alignment vertical="center" wrapText="1"/>
    </xf>
    <xf numFmtId="0" fontId="6" fillId="3" borderId="2" xfId="0" applyFont="1" applyFill="1" applyBorder="1" applyAlignment="1">
      <alignment horizontal="center" vertical="center" wrapText="1"/>
    </xf>
    <xf numFmtId="0" fontId="11" fillId="0" borderId="2" xfId="0" applyFont="1" applyBorder="1" applyAlignment="1">
      <alignment vertical="center" wrapText="1"/>
    </xf>
    <xf numFmtId="0" fontId="11" fillId="8" borderId="2" xfId="0" applyFont="1" applyFill="1" applyBorder="1" applyAlignment="1">
      <alignment horizontal="center" vertical="center" wrapText="1"/>
    </xf>
    <xf numFmtId="0" fontId="2" fillId="13" borderId="2" xfId="0" applyFont="1" applyFill="1" applyBorder="1" applyAlignment="1">
      <alignment horizontal="center" vertical="center" wrapText="1"/>
    </xf>
    <xf numFmtId="0" fontId="3" fillId="13" borderId="2" xfId="0" applyFont="1" applyFill="1" applyBorder="1" applyAlignment="1">
      <alignment horizontal="center" vertical="center" wrapText="1"/>
    </xf>
    <xf numFmtId="0" fontId="11" fillId="0" borderId="0" xfId="0" applyFont="1" applyAlignment="1">
      <alignment horizontal="center" vertical="center" wrapText="1"/>
    </xf>
    <xf numFmtId="0" fontId="4" fillId="0" borderId="0" xfId="0" applyFont="1" applyAlignment="1">
      <alignment horizontal="center" vertical="center" wrapText="1"/>
    </xf>
    <xf numFmtId="0" fontId="11" fillId="0" borderId="0" xfId="0" applyFont="1" applyAlignment="1">
      <alignment vertical="center" wrapText="1"/>
    </xf>
    <xf numFmtId="0" fontId="17" fillId="0" borderId="2" xfId="0" applyFont="1" applyBorder="1" applyAlignment="1">
      <alignment vertical="center" wrapText="1"/>
    </xf>
    <xf numFmtId="0" fontId="6" fillId="13" borderId="3" xfId="0" applyFont="1" applyFill="1" applyBorder="1" applyAlignment="1">
      <alignment horizontal="center" vertical="center" wrapText="1"/>
    </xf>
    <xf numFmtId="0" fontId="6" fillId="13" borderId="8" xfId="0" applyFont="1" applyFill="1" applyBorder="1" applyAlignment="1">
      <alignment horizontal="center" vertical="center" wrapText="1"/>
    </xf>
    <xf numFmtId="0" fontId="6" fillId="13" borderId="4"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6" fillId="10" borderId="2" xfId="0" applyFont="1" applyFill="1" applyBorder="1" applyAlignment="1">
      <alignment horizontal="center" vertical="center" wrapText="1"/>
    </xf>
    <xf numFmtId="0" fontId="4" fillId="10" borderId="2" xfId="0" applyFont="1" applyFill="1" applyBorder="1" applyAlignment="1">
      <alignment horizontal="center" vertical="center" wrapText="1"/>
    </xf>
    <xf numFmtId="0" fontId="6" fillId="10" borderId="5" xfId="0" applyFont="1" applyFill="1" applyBorder="1" applyAlignment="1">
      <alignment horizontal="center" vertical="center" wrapText="1"/>
    </xf>
    <xf numFmtId="0" fontId="6" fillId="10" borderId="6" xfId="0" applyFont="1" applyFill="1" applyBorder="1" applyAlignment="1">
      <alignment horizontal="center" vertical="center" wrapText="1"/>
    </xf>
    <xf numFmtId="0" fontId="6" fillId="0" borderId="2" xfId="0" applyFont="1" applyBorder="1" applyAlignment="1">
      <alignment horizontal="center" vertical="center" wrapText="1"/>
    </xf>
    <xf numFmtId="0" fontId="4" fillId="0" borderId="2" xfId="0" applyFont="1" applyBorder="1" applyAlignment="1">
      <alignment horizontal="center" vertical="center" wrapText="1"/>
    </xf>
    <xf numFmtId="0" fontId="6" fillId="8" borderId="2" xfId="0" applyFont="1" applyFill="1" applyBorder="1" applyAlignment="1">
      <alignment horizontal="center" vertical="center" wrapText="1"/>
    </xf>
    <xf numFmtId="0" fontId="6" fillId="3" borderId="2" xfId="0" applyFont="1" applyFill="1" applyBorder="1" applyAlignment="1">
      <alignment horizontal="center" vertical="center" textRotation="90" wrapText="1"/>
    </xf>
    <xf numFmtId="0" fontId="6" fillId="3" borderId="5"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0" borderId="5" xfId="0" applyFont="1" applyBorder="1" applyAlignment="1">
      <alignment horizontal="center" vertical="center" textRotation="90" wrapText="1"/>
    </xf>
    <xf numFmtId="0" fontId="6" fillId="0" borderId="7" xfId="0" applyFont="1" applyBorder="1" applyAlignment="1">
      <alignment horizontal="center" vertical="center" textRotation="90" wrapText="1"/>
    </xf>
    <xf numFmtId="0" fontId="6" fillId="0" borderId="6" xfId="0" applyFont="1" applyBorder="1" applyAlignment="1">
      <alignment horizontal="center" vertical="center" textRotation="90"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6" xfId="0" applyFont="1" applyBorder="1" applyAlignment="1">
      <alignment horizontal="center" vertical="center" wrapText="1"/>
    </xf>
    <xf numFmtId="0" fontId="7" fillId="5"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0" borderId="2" xfId="0" applyFont="1" applyBorder="1" applyAlignment="1">
      <alignment vertical="center" wrapText="1"/>
    </xf>
    <xf numFmtId="0" fontId="3" fillId="0" borderId="0" xfId="0" applyFont="1" applyBorder="1" applyAlignment="1">
      <alignment horizontal="center" vertical="center" wrapText="1"/>
    </xf>
    <xf numFmtId="0" fontId="3" fillId="0" borderId="1" xfId="0" applyFont="1" applyBorder="1" applyAlignment="1">
      <alignment horizontal="right"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1040"/>
  <sheetViews>
    <sheetView tabSelected="1" view="pageBreakPreview" topLeftCell="B165" zoomScale="60" zoomScaleNormal="100" workbookViewId="0">
      <selection activeCell="X165" sqref="X165"/>
    </sheetView>
  </sheetViews>
  <sheetFormatPr defaultColWidth="14.42578125" defaultRowHeight="15.75" x14ac:dyDescent="0.25"/>
  <cols>
    <col min="1" max="1" width="14.42578125" style="3"/>
    <col min="2" max="2" width="6.7109375" style="4" customWidth="1"/>
    <col min="3" max="3" width="7.28515625" style="4" customWidth="1"/>
    <col min="4" max="4" width="6.140625" style="4" customWidth="1"/>
    <col min="5" max="5" width="6.85546875" style="4" customWidth="1"/>
    <col min="6" max="6" width="6.42578125" style="3" customWidth="1"/>
    <col min="7" max="7" width="5.85546875" style="3" customWidth="1"/>
    <col min="8" max="8" width="9.85546875" style="3" customWidth="1"/>
    <col min="9" max="9" width="8.85546875" style="3" customWidth="1"/>
    <col min="10" max="10" width="9" style="3" customWidth="1"/>
    <col min="11" max="11" width="10.5703125" style="3" customWidth="1"/>
    <col min="12" max="12" width="8.85546875" style="3" customWidth="1"/>
    <col min="13" max="13" width="8.7109375" style="3" customWidth="1"/>
    <col min="14" max="14" width="8" style="3" customWidth="1"/>
    <col min="15" max="15" width="7.85546875" style="3" customWidth="1"/>
    <col min="16" max="16" width="6.42578125" style="3" customWidth="1"/>
    <col min="17" max="17" width="9.5703125" style="3" customWidth="1"/>
    <col min="18" max="18" width="8.140625" style="3" customWidth="1"/>
    <col min="19" max="19" width="8.42578125" style="3" customWidth="1"/>
    <col min="20" max="20" width="12" style="3" customWidth="1"/>
    <col min="21" max="21" width="9.85546875" style="3" customWidth="1"/>
    <col min="22" max="22" width="11.5703125" style="3" customWidth="1"/>
    <col min="23" max="23" width="9" style="3" customWidth="1"/>
    <col min="24" max="24" width="128.140625" style="3" customWidth="1"/>
    <col min="25" max="25" width="14.7109375" style="3" hidden="1" customWidth="1"/>
    <col min="26" max="26" width="17.85546875" style="3" hidden="1" customWidth="1"/>
    <col min="27" max="28" width="15.5703125" style="3" hidden="1" customWidth="1"/>
    <col min="29" max="29" width="13" style="3" hidden="1" customWidth="1"/>
    <col min="30" max="34" width="0" style="3" hidden="1" customWidth="1"/>
    <col min="35" max="16384" width="14.42578125" style="3"/>
  </cols>
  <sheetData>
    <row r="1" spans="2:29" x14ac:dyDescent="0.25">
      <c r="B1" s="109" t="s">
        <v>0</v>
      </c>
      <c r="C1" s="109"/>
      <c r="D1" s="109"/>
      <c r="E1" s="109"/>
      <c r="F1" s="109"/>
    </row>
    <row r="3" spans="2:29" x14ac:dyDescent="0.25">
      <c r="B3" s="3"/>
      <c r="C3" s="5"/>
      <c r="D3" s="5"/>
      <c r="E3" s="5"/>
      <c r="F3" s="5"/>
      <c r="G3" s="5"/>
      <c r="H3" s="5"/>
      <c r="I3" s="5"/>
      <c r="J3" s="5"/>
      <c r="K3" s="5"/>
      <c r="L3" s="5"/>
      <c r="M3" s="5"/>
      <c r="N3" s="5"/>
      <c r="O3" s="5"/>
      <c r="P3" s="5"/>
      <c r="Q3" s="5"/>
      <c r="R3" s="5"/>
      <c r="S3" s="5"/>
      <c r="T3" s="5"/>
      <c r="U3" s="5"/>
      <c r="V3" s="5"/>
      <c r="W3" s="5"/>
      <c r="X3" s="5"/>
      <c r="Y3" s="5"/>
      <c r="Z3" s="5"/>
      <c r="AA3" s="110"/>
      <c r="AB3" s="110"/>
      <c r="AC3" s="110"/>
    </row>
    <row r="4" spans="2:29" ht="63" x14ac:dyDescent="0.25">
      <c r="B4" s="107" t="s">
        <v>1</v>
      </c>
      <c r="C4" s="107" t="s">
        <v>2</v>
      </c>
      <c r="D4" s="107" t="s">
        <v>3</v>
      </c>
      <c r="E4" s="107" t="s">
        <v>4</v>
      </c>
      <c r="F4" s="107" t="s">
        <v>5</v>
      </c>
      <c r="G4" s="107" t="s">
        <v>6</v>
      </c>
      <c r="H4" s="111" t="s">
        <v>7</v>
      </c>
      <c r="I4" s="112"/>
      <c r="J4" s="107" t="s">
        <v>8</v>
      </c>
      <c r="K4" s="107" t="s">
        <v>9</v>
      </c>
      <c r="L4" s="108"/>
      <c r="M4" s="108"/>
      <c r="N4" s="107" t="s">
        <v>339</v>
      </c>
      <c r="O4" s="107" t="s">
        <v>10</v>
      </c>
      <c r="P4" s="107" t="s">
        <v>11</v>
      </c>
      <c r="Q4" s="107" t="s">
        <v>12</v>
      </c>
      <c r="R4" s="107" t="s">
        <v>13</v>
      </c>
      <c r="S4" s="107" t="s">
        <v>14</v>
      </c>
      <c r="T4" s="107" t="s">
        <v>15</v>
      </c>
      <c r="U4" s="113" t="s">
        <v>16</v>
      </c>
      <c r="V4" s="6" t="s">
        <v>17</v>
      </c>
      <c r="W4" s="6"/>
      <c r="X4" s="107" t="s">
        <v>18</v>
      </c>
      <c r="Y4" s="113" t="s">
        <v>19</v>
      </c>
      <c r="Z4" s="113" t="s">
        <v>20</v>
      </c>
      <c r="AA4" s="113" t="s">
        <v>21</v>
      </c>
      <c r="AB4" s="6" t="s">
        <v>22</v>
      </c>
      <c r="AC4" s="107" t="s">
        <v>23</v>
      </c>
    </row>
    <row r="5" spans="2:29" ht="109.5" customHeight="1" x14ac:dyDescent="0.25">
      <c r="B5" s="91"/>
      <c r="C5" s="91"/>
      <c r="D5" s="91"/>
      <c r="E5" s="91"/>
      <c r="F5" s="91"/>
      <c r="G5" s="108"/>
      <c r="H5" s="7" t="s">
        <v>24</v>
      </c>
      <c r="I5" s="7" t="s">
        <v>25</v>
      </c>
      <c r="J5" s="108"/>
      <c r="K5" s="7" t="s">
        <v>340</v>
      </c>
      <c r="L5" s="7" t="s">
        <v>26</v>
      </c>
      <c r="M5" s="7" t="s">
        <v>27</v>
      </c>
      <c r="N5" s="108"/>
      <c r="O5" s="108"/>
      <c r="P5" s="108"/>
      <c r="Q5" s="108"/>
      <c r="R5" s="108"/>
      <c r="S5" s="108"/>
      <c r="T5" s="108"/>
      <c r="U5" s="114"/>
      <c r="V5" s="8" t="s">
        <v>28</v>
      </c>
      <c r="W5" s="8" t="s">
        <v>29</v>
      </c>
      <c r="X5" s="107"/>
      <c r="Y5" s="114"/>
      <c r="Z5" s="114"/>
      <c r="AA5" s="114"/>
      <c r="AB5" s="8" t="s">
        <v>30</v>
      </c>
      <c r="AC5" s="108"/>
    </row>
    <row r="6" spans="2:29" ht="330.75" hidden="1" x14ac:dyDescent="0.25">
      <c r="B6" s="97" t="s">
        <v>31</v>
      </c>
      <c r="C6" s="90" t="s">
        <v>32</v>
      </c>
      <c r="D6" s="90" t="s">
        <v>33</v>
      </c>
      <c r="E6" s="9" t="s">
        <v>34</v>
      </c>
      <c r="F6" s="10" t="s">
        <v>35</v>
      </c>
      <c r="G6" s="2"/>
      <c r="H6" s="2"/>
      <c r="I6" s="2"/>
      <c r="J6" s="2"/>
      <c r="K6" s="2"/>
      <c r="L6" s="2"/>
      <c r="M6" s="11">
        <f t="shared" ref="M6:M70" si="0">SUM(K6:L6)</f>
        <v>0</v>
      </c>
      <c r="N6" s="2"/>
      <c r="O6" s="2"/>
      <c r="P6" s="2"/>
      <c r="Q6" s="2"/>
      <c r="R6" s="2"/>
      <c r="S6" s="2"/>
      <c r="T6" s="2"/>
      <c r="U6" s="12">
        <f t="shared" ref="U6:U69" si="1">SUM(M6:T6,G6:J6)</f>
        <v>0</v>
      </c>
      <c r="V6" s="2"/>
      <c r="W6" s="2"/>
      <c r="X6" s="2"/>
      <c r="Y6" s="2"/>
      <c r="Z6" s="2"/>
      <c r="AA6" s="2"/>
      <c r="AB6" s="2"/>
      <c r="AC6" s="2"/>
    </row>
    <row r="7" spans="2:29" ht="409.5" hidden="1" x14ac:dyDescent="0.25">
      <c r="B7" s="98"/>
      <c r="C7" s="91"/>
      <c r="D7" s="91"/>
      <c r="E7" s="9">
        <v>2</v>
      </c>
      <c r="F7" s="10" t="s">
        <v>36</v>
      </c>
      <c r="G7" s="2"/>
      <c r="H7" s="2"/>
      <c r="I7" s="2"/>
      <c r="J7" s="2"/>
      <c r="K7" s="2"/>
      <c r="L7" s="2"/>
      <c r="M7" s="11">
        <f t="shared" si="0"/>
        <v>0</v>
      </c>
      <c r="N7" s="2"/>
      <c r="O7" s="2"/>
      <c r="P7" s="2">
        <v>1406.3</v>
      </c>
      <c r="Q7" s="2"/>
      <c r="R7" s="2">
        <v>10</v>
      </c>
      <c r="S7" s="2"/>
      <c r="T7" s="2"/>
      <c r="U7" s="12">
        <f t="shared" si="1"/>
        <v>1416.3</v>
      </c>
      <c r="V7" s="2">
        <v>1416.3</v>
      </c>
      <c r="W7" s="2"/>
      <c r="X7" s="2" t="s">
        <v>341</v>
      </c>
      <c r="Y7" s="2"/>
      <c r="Z7" s="2"/>
      <c r="AA7" s="2"/>
      <c r="AB7" s="2"/>
      <c r="AC7" s="2"/>
    </row>
    <row r="8" spans="2:29" ht="409.5" hidden="1" x14ac:dyDescent="0.25">
      <c r="B8" s="98"/>
      <c r="C8" s="91"/>
      <c r="D8" s="91"/>
      <c r="E8" s="9">
        <v>3</v>
      </c>
      <c r="F8" s="10" t="s">
        <v>37</v>
      </c>
      <c r="G8" s="2">
        <v>608</v>
      </c>
      <c r="H8" s="2"/>
      <c r="I8" s="2"/>
      <c r="J8" s="2"/>
      <c r="K8" s="2"/>
      <c r="L8" s="2"/>
      <c r="M8" s="11">
        <f t="shared" si="0"/>
        <v>0</v>
      </c>
      <c r="N8" s="2"/>
      <c r="O8" s="2"/>
      <c r="P8" s="2">
        <v>490</v>
      </c>
      <c r="Q8" s="2">
        <v>35</v>
      </c>
      <c r="R8" s="2"/>
      <c r="S8" s="2"/>
      <c r="T8" s="2"/>
      <c r="U8" s="12">
        <f t="shared" si="1"/>
        <v>1133</v>
      </c>
      <c r="V8" s="2">
        <v>1133</v>
      </c>
      <c r="W8" s="2"/>
      <c r="X8" s="2" t="s">
        <v>342</v>
      </c>
      <c r="Y8" s="2"/>
      <c r="Z8" s="2"/>
      <c r="AA8" s="2"/>
      <c r="AB8" s="2"/>
      <c r="AC8" s="2"/>
    </row>
    <row r="9" spans="2:29" ht="409.5" hidden="1" x14ac:dyDescent="0.25">
      <c r="B9" s="98"/>
      <c r="C9" s="91"/>
      <c r="D9" s="91"/>
      <c r="E9" s="9">
        <v>4</v>
      </c>
      <c r="F9" s="13" t="s">
        <v>38</v>
      </c>
      <c r="G9" s="12"/>
      <c r="H9" s="12"/>
      <c r="I9" s="12"/>
      <c r="J9" s="12"/>
      <c r="K9" s="12"/>
      <c r="L9" s="12">
        <v>2524.7600000000002</v>
      </c>
      <c r="M9" s="11">
        <f t="shared" si="0"/>
        <v>2524.7600000000002</v>
      </c>
      <c r="N9" s="12">
        <v>3475</v>
      </c>
      <c r="O9" s="12"/>
      <c r="P9" s="12"/>
      <c r="Q9" s="12"/>
      <c r="R9" s="12"/>
      <c r="S9" s="12"/>
      <c r="T9" s="12"/>
      <c r="U9" s="12">
        <f t="shared" si="1"/>
        <v>5999.76</v>
      </c>
      <c r="V9" s="12">
        <v>5999.76</v>
      </c>
      <c r="W9" s="12"/>
      <c r="X9" s="14" t="s">
        <v>343</v>
      </c>
      <c r="Y9" s="2"/>
      <c r="Z9" s="2"/>
      <c r="AA9" s="2"/>
      <c r="AB9" s="2"/>
      <c r="AC9" s="2"/>
    </row>
    <row r="10" spans="2:29" ht="173.25" hidden="1" x14ac:dyDescent="0.25">
      <c r="B10" s="98"/>
      <c r="C10" s="91"/>
      <c r="D10" s="91"/>
      <c r="E10" s="9">
        <v>5</v>
      </c>
      <c r="F10" s="10" t="s">
        <v>39</v>
      </c>
      <c r="G10" s="12"/>
      <c r="H10" s="12"/>
      <c r="I10" s="12"/>
      <c r="J10" s="12"/>
      <c r="K10" s="12"/>
      <c r="L10" s="12"/>
      <c r="M10" s="11">
        <f t="shared" si="0"/>
        <v>0</v>
      </c>
      <c r="N10" s="12"/>
      <c r="O10" s="12"/>
      <c r="P10" s="12"/>
      <c r="Q10" s="12">
        <v>630</v>
      </c>
      <c r="R10" s="12"/>
      <c r="S10" s="12"/>
      <c r="T10" s="12"/>
      <c r="U10" s="12">
        <f t="shared" si="1"/>
        <v>630</v>
      </c>
      <c r="V10" s="12">
        <v>6.3</v>
      </c>
      <c r="W10" s="12"/>
      <c r="X10" s="12" t="s">
        <v>344</v>
      </c>
      <c r="Y10" s="2"/>
      <c r="Z10" s="2"/>
      <c r="AA10" s="2"/>
      <c r="AB10" s="2"/>
      <c r="AC10" s="2"/>
    </row>
    <row r="11" spans="2:29" ht="409.5" hidden="1" x14ac:dyDescent="0.25">
      <c r="B11" s="98"/>
      <c r="C11" s="91"/>
      <c r="D11" s="91"/>
      <c r="E11" s="9">
        <v>6</v>
      </c>
      <c r="F11" s="13" t="s">
        <v>40</v>
      </c>
      <c r="G11" s="12"/>
      <c r="H11" s="12"/>
      <c r="I11" s="12"/>
      <c r="J11" s="12"/>
      <c r="K11" s="12"/>
      <c r="L11" s="12"/>
      <c r="M11" s="11">
        <f t="shared" si="0"/>
        <v>0</v>
      </c>
      <c r="N11" s="12"/>
      <c r="O11" s="12">
        <v>36.5</v>
      </c>
      <c r="P11" s="12">
        <v>1327.9</v>
      </c>
      <c r="Q11" s="12">
        <v>147.54</v>
      </c>
      <c r="R11" s="12">
        <v>17</v>
      </c>
      <c r="S11" s="12"/>
      <c r="T11" s="12"/>
      <c r="U11" s="12">
        <f t="shared" si="1"/>
        <v>1528.94</v>
      </c>
      <c r="V11" s="12">
        <v>1528.94</v>
      </c>
      <c r="W11" s="12"/>
      <c r="X11" s="12" t="s">
        <v>41</v>
      </c>
      <c r="Y11" s="2"/>
      <c r="Z11" s="2"/>
      <c r="AA11" s="2"/>
      <c r="AB11" s="2"/>
      <c r="AC11" s="2"/>
    </row>
    <row r="12" spans="2:29" ht="409.5" hidden="1" x14ac:dyDescent="0.25">
      <c r="B12" s="98"/>
      <c r="C12" s="91"/>
      <c r="D12" s="91"/>
      <c r="E12" s="9">
        <v>7</v>
      </c>
      <c r="F12" s="10" t="s">
        <v>42</v>
      </c>
      <c r="G12" s="12"/>
      <c r="H12" s="12"/>
      <c r="I12" s="12"/>
      <c r="J12" s="12">
        <v>98.5</v>
      </c>
      <c r="K12" s="12"/>
      <c r="L12" s="12"/>
      <c r="M12" s="11">
        <f t="shared" si="0"/>
        <v>0</v>
      </c>
      <c r="N12" s="12"/>
      <c r="O12" s="12"/>
      <c r="P12" s="12"/>
      <c r="Q12" s="12">
        <v>34</v>
      </c>
      <c r="R12" s="12">
        <v>10</v>
      </c>
      <c r="S12" s="12">
        <v>4.8</v>
      </c>
      <c r="T12" s="12"/>
      <c r="U12" s="12">
        <f t="shared" si="1"/>
        <v>147.30000000000001</v>
      </c>
      <c r="V12" s="12">
        <v>836.75</v>
      </c>
      <c r="W12" s="12"/>
      <c r="X12" s="12" t="s">
        <v>345</v>
      </c>
      <c r="Y12" s="2"/>
      <c r="Z12" s="2"/>
      <c r="AA12" s="2"/>
      <c r="AB12" s="2"/>
      <c r="AC12" s="2"/>
    </row>
    <row r="13" spans="2:29" ht="409.5" hidden="1" x14ac:dyDescent="0.25">
      <c r="B13" s="98"/>
      <c r="C13" s="91"/>
      <c r="D13" s="91"/>
      <c r="E13" s="9">
        <v>8</v>
      </c>
      <c r="F13" s="13" t="s">
        <v>43</v>
      </c>
      <c r="G13" s="12"/>
      <c r="H13" s="12"/>
      <c r="I13" s="12">
        <v>41</v>
      </c>
      <c r="J13" s="12">
        <v>14</v>
      </c>
      <c r="K13" s="12"/>
      <c r="L13" s="12"/>
      <c r="M13" s="11">
        <f t="shared" si="0"/>
        <v>0</v>
      </c>
      <c r="N13" s="12"/>
      <c r="O13" s="12">
        <v>779</v>
      </c>
      <c r="P13" s="12"/>
      <c r="Q13" s="12">
        <v>27.5</v>
      </c>
      <c r="R13" s="12">
        <v>4.4000000000000004</v>
      </c>
      <c r="S13" s="12">
        <v>2.6</v>
      </c>
      <c r="T13" s="12"/>
      <c r="U13" s="12">
        <f t="shared" si="1"/>
        <v>868.5</v>
      </c>
      <c r="V13" s="12">
        <v>883.79</v>
      </c>
      <c r="W13" s="12"/>
      <c r="X13" s="12" t="s">
        <v>44</v>
      </c>
      <c r="Y13" s="2"/>
      <c r="Z13" s="2"/>
      <c r="AA13" s="2"/>
      <c r="AB13" s="2"/>
      <c r="AC13" s="2"/>
    </row>
    <row r="14" spans="2:29" ht="409.5" hidden="1" x14ac:dyDescent="0.25">
      <c r="B14" s="98"/>
      <c r="C14" s="91"/>
      <c r="D14" s="91"/>
      <c r="E14" s="9">
        <v>9</v>
      </c>
      <c r="F14" s="15" t="s">
        <v>45</v>
      </c>
      <c r="G14" s="12"/>
      <c r="H14" s="12"/>
      <c r="I14" s="12"/>
      <c r="J14" s="12"/>
      <c r="K14" s="12"/>
      <c r="L14" s="12"/>
      <c r="M14" s="11">
        <f t="shared" si="0"/>
        <v>0</v>
      </c>
      <c r="N14" s="12"/>
      <c r="O14" s="12">
        <v>26.68</v>
      </c>
      <c r="P14" s="12"/>
      <c r="Q14" s="12">
        <v>9.5</v>
      </c>
      <c r="R14" s="12"/>
      <c r="S14" s="12">
        <v>3</v>
      </c>
      <c r="T14" s="12">
        <v>29.96</v>
      </c>
      <c r="U14" s="12">
        <f t="shared" si="1"/>
        <v>69.14</v>
      </c>
      <c r="V14" s="12">
        <v>39.174999999999997</v>
      </c>
      <c r="W14" s="12"/>
      <c r="X14" s="12" t="s">
        <v>46</v>
      </c>
      <c r="Y14" s="2"/>
      <c r="Z14" s="2"/>
      <c r="AA14" s="2"/>
      <c r="AB14" s="2"/>
      <c r="AC14" s="2"/>
    </row>
    <row r="15" spans="2:29" ht="315" hidden="1" x14ac:dyDescent="0.25">
      <c r="B15" s="98"/>
      <c r="C15" s="91"/>
      <c r="D15" s="91"/>
      <c r="E15" s="9">
        <v>10</v>
      </c>
      <c r="F15" s="10" t="s">
        <v>47</v>
      </c>
      <c r="G15" s="12"/>
      <c r="H15" s="12"/>
      <c r="I15" s="12"/>
      <c r="J15" s="12">
        <v>12</v>
      </c>
      <c r="K15" s="12"/>
      <c r="L15" s="12">
        <v>16</v>
      </c>
      <c r="M15" s="11">
        <f t="shared" si="0"/>
        <v>16</v>
      </c>
      <c r="N15" s="12"/>
      <c r="O15" s="12">
        <v>38.85</v>
      </c>
      <c r="P15" s="12">
        <v>9</v>
      </c>
      <c r="Q15" s="12"/>
      <c r="R15" s="12">
        <v>2</v>
      </c>
      <c r="S15" s="12"/>
      <c r="T15" s="12"/>
      <c r="U15" s="12">
        <f t="shared" si="1"/>
        <v>77.849999999999994</v>
      </c>
      <c r="V15" s="12">
        <v>77.849999999999994</v>
      </c>
      <c r="W15" s="12"/>
      <c r="X15" s="12" t="s">
        <v>346</v>
      </c>
      <c r="Y15" s="2"/>
      <c r="Z15" s="2"/>
      <c r="AA15" s="2"/>
      <c r="AB15" s="2"/>
      <c r="AC15" s="2"/>
    </row>
    <row r="16" spans="2:29" ht="409.5" hidden="1" x14ac:dyDescent="0.25">
      <c r="B16" s="98"/>
      <c r="C16" s="91"/>
      <c r="D16" s="91"/>
      <c r="E16" s="9">
        <v>11</v>
      </c>
      <c r="F16" s="10" t="s">
        <v>48</v>
      </c>
      <c r="G16" s="12"/>
      <c r="H16" s="12"/>
      <c r="I16" s="12">
        <v>2500</v>
      </c>
      <c r="J16" s="12">
        <v>1000</v>
      </c>
      <c r="K16" s="12"/>
      <c r="L16" s="12"/>
      <c r="M16" s="11">
        <f t="shared" si="0"/>
        <v>0</v>
      </c>
      <c r="N16" s="12"/>
      <c r="O16" s="12"/>
      <c r="P16" s="12"/>
      <c r="Q16" s="12"/>
      <c r="R16" s="12"/>
      <c r="S16" s="12"/>
      <c r="T16" s="12"/>
      <c r="U16" s="12">
        <f t="shared" si="1"/>
        <v>3500</v>
      </c>
      <c r="V16" s="12">
        <v>2400</v>
      </c>
      <c r="W16" s="12"/>
      <c r="X16" s="12" t="s">
        <v>49</v>
      </c>
      <c r="Y16" s="2"/>
      <c r="Z16" s="2"/>
      <c r="AA16" s="2"/>
      <c r="AB16" s="2"/>
      <c r="AC16" s="2"/>
    </row>
    <row r="17" spans="2:29" hidden="1" x14ac:dyDescent="0.25">
      <c r="B17" s="98"/>
      <c r="C17" s="91"/>
      <c r="D17" s="91"/>
      <c r="E17" s="9">
        <v>12</v>
      </c>
      <c r="F17" s="10" t="s">
        <v>50</v>
      </c>
      <c r="G17" s="12"/>
      <c r="H17" s="12"/>
      <c r="I17" s="12"/>
      <c r="J17" s="12"/>
      <c r="K17" s="12"/>
      <c r="L17" s="12"/>
      <c r="M17" s="11">
        <f t="shared" si="0"/>
        <v>0</v>
      </c>
      <c r="N17" s="12"/>
      <c r="O17" s="12"/>
      <c r="P17" s="12"/>
      <c r="Q17" s="12"/>
      <c r="R17" s="12"/>
      <c r="S17" s="12"/>
      <c r="T17" s="12"/>
      <c r="U17" s="12">
        <f t="shared" si="1"/>
        <v>0</v>
      </c>
      <c r="V17" s="12"/>
      <c r="W17" s="12"/>
      <c r="X17" s="12"/>
      <c r="Y17" s="2"/>
      <c r="Z17" s="2"/>
      <c r="AA17" s="2"/>
      <c r="AB17" s="2"/>
      <c r="AC17" s="2"/>
    </row>
    <row r="18" spans="2:29" ht="94.5" hidden="1" x14ac:dyDescent="0.25">
      <c r="B18" s="98"/>
      <c r="C18" s="91"/>
      <c r="D18" s="91"/>
      <c r="E18" s="9">
        <v>13</v>
      </c>
      <c r="F18" s="15" t="s">
        <v>51</v>
      </c>
      <c r="G18" s="12"/>
      <c r="H18" s="12"/>
      <c r="I18" s="12"/>
      <c r="J18" s="12"/>
      <c r="K18" s="12"/>
      <c r="L18" s="12"/>
      <c r="M18" s="11">
        <f t="shared" si="0"/>
        <v>0</v>
      </c>
      <c r="N18" s="12"/>
      <c r="O18" s="12"/>
      <c r="P18" s="12"/>
      <c r="Q18" s="12"/>
      <c r="R18" s="12"/>
      <c r="S18" s="12"/>
      <c r="T18" s="12"/>
      <c r="U18" s="12">
        <f t="shared" si="1"/>
        <v>0</v>
      </c>
      <c r="V18" s="12"/>
      <c r="W18" s="12"/>
      <c r="X18" s="12"/>
      <c r="Y18" s="2"/>
      <c r="Z18" s="2"/>
      <c r="AA18" s="2"/>
      <c r="AB18" s="2"/>
      <c r="AC18" s="2"/>
    </row>
    <row r="19" spans="2:29" ht="110.25" hidden="1" x14ac:dyDescent="0.25">
      <c r="B19" s="98"/>
      <c r="C19" s="91"/>
      <c r="D19" s="91"/>
      <c r="E19" s="9">
        <v>14</v>
      </c>
      <c r="F19" s="10" t="s">
        <v>52</v>
      </c>
      <c r="G19" s="12"/>
      <c r="H19" s="12"/>
      <c r="I19" s="12"/>
      <c r="J19" s="12"/>
      <c r="K19" s="12"/>
      <c r="L19" s="12"/>
      <c r="M19" s="11">
        <f t="shared" si="0"/>
        <v>0</v>
      </c>
      <c r="N19" s="12"/>
      <c r="O19" s="12"/>
      <c r="P19" s="12"/>
      <c r="Q19" s="12"/>
      <c r="R19" s="12"/>
      <c r="S19" s="12"/>
      <c r="T19" s="12"/>
      <c r="U19" s="12">
        <f t="shared" si="1"/>
        <v>0</v>
      </c>
      <c r="V19" s="12"/>
      <c r="W19" s="12"/>
      <c r="X19" s="12"/>
      <c r="Y19" s="2"/>
      <c r="Z19" s="2"/>
      <c r="AA19" s="2"/>
      <c r="AB19" s="2"/>
      <c r="AC19" s="2"/>
    </row>
    <row r="20" spans="2:29" ht="409.5" hidden="1" x14ac:dyDescent="0.25">
      <c r="B20" s="98"/>
      <c r="C20" s="91"/>
      <c r="D20" s="91"/>
      <c r="E20" s="9">
        <v>15</v>
      </c>
      <c r="F20" s="10" t="s">
        <v>53</v>
      </c>
      <c r="G20" s="12">
        <v>39</v>
      </c>
      <c r="H20" s="12">
        <v>30</v>
      </c>
      <c r="I20" s="12"/>
      <c r="J20" s="12">
        <v>15</v>
      </c>
      <c r="K20" s="12"/>
      <c r="L20" s="12"/>
      <c r="M20" s="11">
        <f t="shared" si="0"/>
        <v>0</v>
      </c>
      <c r="N20" s="12"/>
      <c r="O20" s="12">
        <v>19.38</v>
      </c>
      <c r="P20" s="12"/>
      <c r="Q20" s="12">
        <v>25.5</v>
      </c>
      <c r="R20" s="12">
        <v>62.5</v>
      </c>
      <c r="S20" s="12"/>
      <c r="T20" s="12"/>
      <c r="U20" s="12">
        <f t="shared" si="1"/>
        <v>191.38</v>
      </c>
      <c r="V20" s="12">
        <v>191.38</v>
      </c>
      <c r="W20" s="12"/>
      <c r="X20" s="12" t="s">
        <v>54</v>
      </c>
      <c r="Y20" s="2"/>
      <c r="Z20" s="2"/>
      <c r="AA20" s="2"/>
      <c r="AB20" s="2"/>
      <c r="AC20" s="2"/>
    </row>
    <row r="21" spans="2:29" ht="141.75" hidden="1" x14ac:dyDescent="0.25">
      <c r="B21" s="98"/>
      <c r="C21" s="91"/>
      <c r="D21" s="91"/>
      <c r="E21" s="9">
        <v>16</v>
      </c>
      <c r="F21" s="10" t="s">
        <v>55</v>
      </c>
      <c r="G21" s="12"/>
      <c r="H21" s="12"/>
      <c r="I21" s="12"/>
      <c r="J21" s="12"/>
      <c r="K21" s="12"/>
      <c r="L21" s="12"/>
      <c r="M21" s="11">
        <f t="shared" si="0"/>
        <v>0</v>
      </c>
      <c r="N21" s="12"/>
      <c r="O21" s="12"/>
      <c r="P21" s="12"/>
      <c r="Q21" s="12"/>
      <c r="R21" s="12">
        <v>72.66</v>
      </c>
      <c r="S21" s="12"/>
      <c r="T21" s="12"/>
      <c r="U21" s="12">
        <f t="shared" si="1"/>
        <v>72.66</v>
      </c>
      <c r="V21" s="12"/>
      <c r="W21" s="12"/>
      <c r="X21" s="12" t="s">
        <v>56</v>
      </c>
      <c r="Y21" s="2"/>
      <c r="Z21" s="2"/>
      <c r="AA21" s="2"/>
      <c r="AB21" s="2"/>
      <c r="AC21" s="2"/>
    </row>
    <row r="22" spans="2:29" ht="409.5" hidden="1" x14ac:dyDescent="0.25">
      <c r="B22" s="98"/>
      <c r="C22" s="91"/>
      <c r="D22" s="91"/>
      <c r="E22" s="9">
        <v>17</v>
      </c>
      <c r="F22" s="10" t="s">
        <v>57</v>
      </c>
      <c r="G22" s="12"/>
      <c r="H22" s="12"/>
      <c r="I22" s="12"/>
      <c r="J22" s="12"/>
      <c r="K22" s="12"/>
      <c r="L22" s="12"/>
      <c r="M22" s="11">
        <f t="shared" si="0"/>
        <v>0</v>
      </c>
      <c r="N22" s="12">
        <v>73.77</v>
      </c>
      <c r="O22" s="12">
        <f>55.42+12.88+7.19+12.16+2.35+26.45+77.57</f>
        <v>194.01999999999998</v>
      </c>
      <c r="P22" s="12"/>
      <c r="Q22" s="12"/>
      <c r="R22" s="12">
        <v>108.196</v>
      </c>
      <c r="S22" s="12"/>
      <c r="T22" s="12"/>
      <c r="U22" s="12">
        <f t="shared" si="1"/>
        <v>375.98599999999999</v>
      </c>
      <c r="V22" s="12">
        <v>375.98599999999999</v>
      </c>
      <c r="W22" s="12"/>
      <c r="X22" s="14" t="s">
        <v>347</v>
      </c>
      <c r="Y22" s="2"/>
      <c r="Z22" s="2"/>
      <c r="AA22" s="2"/>
      <c r="AB22" s="2"/>
      <c r="AC22" s="2"/>
    </row>
    <row r="23" spans="2:29" ht="409.5" hidden="1" x14ac:dyDescent="0.25">
      <c r="B23" s="98"/>
      <c r="C23" s="91"/>
      <c r="D23" s="91"/>
      <c r="E23" s="9">
        <v>18</v>
      </c>
      <c r="F23" s="10" t="s">
        <v>58</v>
      </c>
      <c r="G23" s="12"/>
      <c r="H23" s="12"/>
      <c r="I23" s="12"/>
      <c r="J23" s="12"/>
      <c r="K23" s="12"/>
      <c r="L23" s="12"/>
      <c r="M23" s="11">
        <f t="shared" si="0"/>
        <v>0</v>
      </c>
      <c r="N23" s="12">
        <v>15</v>
      </c>
      <c r="O23" s="12">
        <v>38.915999999999997</v>
      </c>
      <c r="P23" s="12"/>
      <c r="Q23" s="12">
        <v>1721.3</v>
      </c>
      <c r="R23" s="12">
        <v>20.282250000000001</v>
      </c>
      <c r="S23" s="12"/>
      <c r="T23" s="12"/>
      <c r="U23" s="12">
        <f t="shared" si="1"/>
        <v>1795.4982499999999</v>
      </c>
      <c r="V23" s="12">
        <v>1759.9893999999999</v>
      </c>
      <c r="W23" s="12"/>
      <c r="X23" s="12" t="s">
        <v>348</v>
      </c>
      <c r="Y23" s="2"/>
      <c r="Z23" s="2"/>
      <c r="AA23" s="2"/>
      <c r="AB23" s="2"/>
      <c r="AC23" s="2"/>
    </row>
    <row r="24" spans="2:29" ht="378" hidden="1" x14ac:dyDescent="0.25">
      <c r="B24" s="98"/>
      <c r="C24" s="90" t="s">
        <v>59</v>
      </c>
      <c r="D24" s="106" t="s">
        <v>60</v>
      </c>
      <c r="E24" s="9">
        <v>19</v>
      </c>
      <c r="F24" s="16" t="s">
        <v>60</v>
      </c>
      <c r="G24" s="12"/>
      <c r="H24" s="12"/>
      <c r="I24" s="12">
        <v>0.5</v>
      </c>
      <c r="J24" s="12">
        <v>1.5</v>
      </c>
      <c r="K24" s="12"/>
      <c r="L24" s="12"/>
      <c r="M24" s="11">
        <f t="shared" si="0"/>
        <v>0</v>
      </c>
      <c r="N24" s="12"/>
      <c r="O24" s="12">
        <v>6</v>
      </c>
      <c r="P24" s="12"/>
      <c r="Q24" s="12">
        <v>5</v>
      </c>
      <c r="R24" s="12">
        <v>51</v>
      </c>
      <c r="S24" s="12">
        <f>52.6+1.5</f>
        <v>54.1</v>
      </c>
      <c r="T24" s="12">
        <v>5</v>
      </c>
      <c r="U24" s="12">
        <f t="shared" si="1"/>
        <v>123.1</v>
      </c>
      <c r="V24" s="12">
        <v>120.1</v>
      </c>
      <c r="W24" s="12"/>
      <c r="X24" s="12" t="s">
        <v>349</v>
      </c>
      <c r="Y24" s="2"/>
      <c r="Z24" s="2"/>
      <c r="AA24" s="2"/>
      <c r="AB24" s="2"/>
      <c r="AC24" s="2"/>
    </row>
    <row r="25" spans="2:29" ht="283.5" hidden="1" x14ac:dyDescent="0.25">
      <c r="B25" s="98"/>
      <c r="C25" s="91"/>
      <c r="D25" s="106"/>
      <c r="E25" s="9">
        <v>20</v>
      </c>
      <c r="F25" s="16" t="s">
        <v>61</v>
      </c>
      <c r="G25" s="12"/>
      <c r="H25" s="12"/>
      <c r="I25" s="12"/>
      <c r="J25" s="12"/>
      <c r="K25" s="12"/>
      <c r="L25" s="12"/>
      <c r="M25" s="11">
        <f t="shared" si="0"/>
        <v>0</v>
      </c>
      <c r="N25" s="12"/>
      <c r="O25" s="12">
        <v>4.0199999999999996</v>
      </c>
      <c r="P25" s="12"/>
      <c r="Q25" s="12"/>
      <c r="R25" s="12">
        <v>2</v>
      </c>
      <c r="S25" s="12">
        <v>0.5</v>
      </c>
      <c r="T25" s="12"/>
      <c r="U25" s="12">
        <f t="shared" si="1"/>
        <v>6.52</v>
      </c>
      <c r="V25" s="12"/>
      <c r="W25" s="12"/>
      <c r="X25" s="12" t="s">
        <v>350</v>
      </c>
      <c r="Y25" s="2"/>
      <c r="Z25" s="2"/>
      <c r="AA25" s="2"/>
      <c r="AB25" s="2"/>
      <c r="AC25" s="2"/>
    </row>
    <row r="26" spans="2:29" ht="409.5" hidden="1" x14ac:dyDescent="0.25">
      <c r="B26" s="98"/>
      <c r="C26" s="90" t="s">
        <v>62</v>
      </c>
      <c r="D26" s="90" t="s">
        <v>63</v>
      </c>
      <c r="E26" s="9">
        <v>21</v>
      </c>
      <c r="F26" s="17" t="s">
        <v>64</v>
      </c>
      <c r="G26" s="12"/>
      <c r="H26" s="14"/>
      <c r="I26" s="14"/>
      <c r="J26" s="14">
        <f>25</f>
        <v>25</v>
      </c>
      <c r="K26" s="18"/>
      <c r="L26" s="14"/>
      <c r="M26" s="11">
        <f t="shared" si="0"/>
        <v>0</v>
      </c>
      <c r="N26" s="14"/>
      <c r="O26" s="14">
        <v>53.45</v>
      </c>
      <c r="P26" s="14"/>
      <c r="Q26" s="14">
        <v>1029.5999999999999</v>
      </c>
      <c r="R26" s="14">
        <f>105+3.85</f>
        <v>108.85</v>
      </c>
      <c r="S26" s="14">
        <f>32.5+3+4.71</f>
        <v>40.21</v>
      </c>
      <c r="T26" s="14"/>
      <c r="U26" s="12">
        <f t="shared" si="1"/>
        <v>1257.1099999999999</v>
      </c>
      <c r="V26" s="12">
        <v>1278.8699999999999</v>
      </c>
      <c r="W26" s="12"/>
      <c r="X26" s="19" t="s">
        <v>351</v>
      </c>
      <c r="Y26" s="2"/>
      <c r="Z26" s="2"/>
      <c r="AA26" s="2"/>
      <c r="AB26" s="2"/>
      <c r="AC26" s="2"/>
    </row>
    <row r="27" spans="2:29" ht="283.5" hidden="1" x14ac:dyDescent="0.25">
      <c r="B27" s="98"/>
      <c r="C27" s="90"/>
      <c r="D27" s="90"/>
      <c r="E27" s="9">
        <v>22</v>
      </c>
      <c r="F27" s="17" t="s">
        <v>65</v>
      </c>
      <c r="G27" s="12"/>
      <c r="H27" s="14"/>
      <c r="I27" s="14">
        <v>360</v>
      </c>
      <c r="J27" s="14">
        <v>120</v>
      </c>
      <c r="K27" s="14"/>
      <c r="L27" s="12"/>
      <c r="M27" s="11">
        <f t="shared" si="0"/>
        <v>0</v>
      </c>
      <c r="N27" s="12"/>
      <c r="O27" s="12">
        <v>6</v>
      </c>
      <c r="P27" s="12"/>
      <c r="Q27" s="12">
        <v>800</v>
      </c>
      <c r="R27" s="12">
        <v>6</v>
      </c>
      <c r="S27" s="12">
        <v>6</v>
      </c>
      <c r="T27" s="12"/>
      <c r="U27" s="12">
        <f t="shared" si="1"/>
        <v>1298</v>
      </c>
      <c r="V27" s="12">
        <v>1138</v>
      </c>
      <c r="W27" s="12"/>
      <c r="X27" s="14" t="s">
        <v>352</v>
      </c>
      <c r="Y27" s="2"/>
      <c r="Z27" s="2"/>
      <c r="AA27" s="2"/>
      <c r="AB27" s="2"/>
      <c r="AC27" s="2"/>
    </row>
    <row r="28" spans="2:29" ht="409.5" hidden="1" x14ac:dyDescent="0.25">
      <c r="B28" s="98"/>
      <c r="C28" s="90"/>
      <c r="D28" s="90"/>
      <c r="E28" s="9">
        <v>23</v>
      </c>
      <c r="F28" s="15" t="s">
        <v>66</v>
      </c>
      <c r="G28" s="12"/>
      <c r="H28" s="12"/>
      <c r="I28" s="12"/>
      <c r="J28" s="12"/>
      <c r="K28" s="12"/>
      <c r="L28" s="12"/>
      <c r="M28" s="11">
        <f t="shared" si="0"/>
        <v>0</v>
      </c>
      <c r="N28" s="12"/>
      <c r="O28" s="12"/>
      <c r="P28" s="12">
        <v>2205.4</v>
      </c>
      <c r="Q28" s="12"/>
      <c r="R28" s="12">
        <v>5.9020000000000001</v>
      </c>
      <c r="S28" s="12"/>
      <c r="T28" s="12"/>
      <c r="U28" s="12">
        <f t="shared" si="1"/>
        <v>2211.3020000000001</v>
      </c>
      <c r="V28" s="12">
        <v>2211.3020000000001</v>
      </c>
      <c r="W28" s="12"/>
      <c r="X28" s="12" t="s">
        <v>67</v>
      </c>
      <c r="Y28" s="2"/>
      <c r="Z28" s="2"/>
      <c r="AA28" s="2"/>
      <c r="AB28" s="2"/>
      <c r="AC28" s="2"/>
    </row>
    <row r="29" spans="2:29" ht="409.5" hidden="1" x14ac:dyDescent="0.25">
      <c r="B29" s="98"/>
      <c r="C29" s="90"/>
      <c r="D29" s="90"/>
      <c r="E29" s="9">
        <v>24</v>
      </c>
      <c r="F29" s="15" t="s">
        <v>68</v>
      </c>
      <c r="G29" s="12">
        <v>51</v>
      </c>
      <c r="H29" s="12"/>
      <c r="I29" s="12"/>
      <c r="J29" s="12">
        <v>243.48</v>
      </c>
      <c r="K29" s="12"/>
      <c r="L29" s="12"/>
      <c r="M29" s="11">
        <f t="shared" si="0"/>
        <v>0</v>
      </c>
      <c r="N29" s="12"/>
      <c r="O29" s="12">
        <v>56.740900000000003</v>
      </c>
      <c r="P29" s="12"/>
      <c r="Q29" s="12">
        <v>63.5</v>
      </c>
      <c r="R29" s="12">
        <v>28.14</v>
      </c>
      <c r="S29" s="12">
        <v>1.5</v>
      </c>
      <c r="T29" s="12"/>
      <c r="U29" s="12">
        <f t="shared" si="1"/>
        <v>444.36090000000002</v>
      </c>
      <c r="V29" s="12">
        <v>444.36090000000002</v>
      </c>
      <c r="W29" s="12"/>
      <c r="X29" s="20" t="s">
        <v>69</v>
      </c>
      <c r="Y29" s="2"/>
      <c r="Z29" s="2"/>
      <c r="AA29" s="2"/>
      <c r="AB29" s="2"/>
      <c r="AC29" s="2"/>
    </row>
    <row r="30" spans="2:29" ht="409.5" hidden="1" x14ac:dyDescent="0.25">
      <c r="B30" s="98"/>
      <c r="C30" s="90"/>
      <c r="D30" s="90"/>
      <c r="E30" s="9">
        <v>25</v>
      </c>
      <c r="F30" s="15" t="s">
        <v>70</v>
      </c>
      <c r="G30" s="12"/>
      <c r="H30" s="12"/>
      <c r="I30" s="12"/>
      <c r="J30" s="12"/>
      <c r="K30" s="12"/>
      <c r="L30" s="12"/>
      <c r="M30" s="11">
        <f t="shared" si="0"/>
        <v>0</v>
      </c>
      <c r="N30" s="12"/>
      <c r="O30" s="12">
        <v>54.259</v>
      </c>
      <c r="P30" s="12"/>
      <c r="Q30" s="12"/>
      <c r="R30" s="12"/>
      <c r="S30" s="12">
        <v>5.6</v>
      </c>
      <c r="T30" s="12">
        <v>28.2</v>
      </c>
      <c r="U30" s="12">
        <f t="shared" si="1"/>
        <v>88.058999999999997</v>
      </c>
      <c r="V30" s="12">
        <v>86.459000000000003</v>
      </c>
      <c r="W30" s="12"/>
      <c r="X30" s="12" t="s">
        <v>71</v>
      </c>
      <c r="Y30" s="2"/>
      <c r="Z30" s="2"/>
      <c r="AA30" s="2"/>
      <c r="AB30" s="2"/>
      <c r="AC30" s="2"/>
    </row>
    <row r="31" spans="2:29" ht="409.5" hidden="1" x14ac:dyDescent="0.25">
      <c r="B31" s="98"/>
      <c r="C31" s="90"/>
      <c r="D31" s="90"/>
      <c r="E31" s="9">
        <v>26</v>
      </c>
      <c r="F31" s="15" t="s">
        <v>72</v>
      </c>
      <c r="G31" s="12"/>
      <c r="H31" s="12"/>
      <c r="I31" s="12"/>
      <c r="J31" s="12"/>
      <c r="K31" s="12"/>
      <c r="L31" s="12"/>
      <c r="M31" s="11">
        <f t="shared" si="0"/>
        <v>0</v>
      </c>
      <c r="N31" s="12"/>
      <c r="O31" s="12">
        <v>54.675600000000003</v>
      </c>
      <c r="P31" s="12"/>
      <c r="Q31" s="12">
        <v>13.5</v>
      </c>
      <c r="R31" s="12">
        <v>55.6</v>
      </c>
      <c r="S31" s="12">
        <v>30.1</v>
      </c>
      <c r="T31" s="12"/>
      <c r="U31" s="12">
        <f t="shared" si="1"/>
        <v>153.87559999999999</v>
      </c>
      <c r="V31" s="12">
        <v>153.87559999999999</v>
      </c>
      <c r="W31" s="12"/>
      <c r="X31" s="14" t="s">
        <v>353</v>
      </c>
      <c r="Y31" s="2"/>
      <c r="Z31" s="2"/>
      <c r="AA31" s="2"/>
      <c r="AB31" s="2"/>
      <c r="AC31" s="2"/>
    </row>
    <row r="32" spans="2:29" ht="189" hidden="1" x14ac:dyDescent="0.25">
      <c r="B32" s="98"/>
      <c r="C32" s="90"/>
      <c r="D32" s="90"/>
      <c r="E32" s="9">
        <v>27</v>
      </c>
      <c r="F32" s="15" t="s">
        <v>73</v>
      </c>
      <c r="G32" s="12"/>
      <c r="H32" s="12"/>
      <c r="I32" s="12"/>
      <c r="J32" s="12"/>
      <c r="K32" s="12"/>
      <c r="L32" s="12"/>
      <c r="M32" s="11">
        <f t="shared" si="0"/>
        <v>0</v>
      </c>
      <c r="N32" s="12"/>
      <c r="O32" s="12">
        <v>64.319999999999993</v>
      </c>
      <c r="P32" s="12"/>
      <c r="Q32" s="12"/>
      <c r="R32" s="12"/>
      <c r="S32" s="12"/>
      <c r="T32" s="12"/>
      <c r="U32" s="12">
        <f t="shared" si="1"/>
        <v>64.319999999999993</v>
      </c>
      <c r="V32" s="12">
        <v>64.319999999999993</v>
      </c>
      <c r="W32" s="12"/>
      <c r="X32" s="12" t="s">
        <v>354</v>
      </c>
      <c r="Y32" s="2"/>
      <c r="Z32" s="2"/>
      <c r="AA32" s="2"/>
      <c r="AB32" s="2"/>
      <c r="AC32" s="2"/>
    </row>
    <row r="33" spans="2:29" ht="189" hidden="1" x14ac:dyDescent="0.25">
      <c r="B33" s="98"/>
      <c r="C33" s="90"/>
      <c r="D33" s="90"/>
      <c r="E33" s="9">
        <v>28</v>
      </c>
      <c r="F33" s="10" t="s">
        <v>38</v>
      </c>
      <c r="G33" s="12"/>
      <c r="H33" s="12"/>
      <c r="I33" s="12"/>
      <c r="J33" s="12"/>
      <c r="K33" s="12"/>
      <c r="L33" s="12"/>
      <c r="M33" s="11">
        <f t="shared" si="0"/>
        <v>0</v>
      </c>
      <c r="N33" s="12">
        <v>250</v>
      </c>
      <c r="O33" s="12"/>
      <c r="P33" s="12"/>
      <c r="Q33" s="12"/>
      <c r="R33" s="12"/>
      <c r="S33" s="12"/>
      <c r="T33" s="12"/>
      <c r="U33" s="12">
        <f t="shared" si="1"/>
        <v>250</v>
      </c>
      <c r="V33" s="12">
        <v>250</v>
      </c>
      <c r="W33" s="12"/>
      <c r="X33" s="12" t="s">
        <v>355</v>
      </c>
      <c r="Y33" s="2"/>
      <c r="Z33" s="2"/>
      <c r="AA33" s="2"/>
      <c r="AB33" s="2"/>
      <c r="AC33" s="2"/>
    </row>
    <row r="34" spans="2:29" ht="173.25" hidden="1" x14ac:dyDescent="0.25">
      <c r="B34" s="98"/>
      <c r="C34" s="90"/>
      <c r="D34" s="90"/>
      <c r="E34" s="9">
        <v>29</v>
      </c>
      <c r="F34" s="10" t="s">
        <v>39</v>
      </c>
      <c r="G34" s="12"/>
      <c r="H34" s="12"/>
      <c r="I34" s="12"/>
      <c r="J34" s="12"/>
      <c r="K34" s="12"/>
      <c r="L34" s="12"/>
      <c r="M34" s="11">
        <f t="shared" si="0"/>
        <v>0</v>
      </c>
      <c r="N34" s="12"/>
      <c r="O34" s="12"/>
      <c r="P34" s="12"/>
      <c r="Q34" s="12">
        <v>150</v>
      </c>
      <c r="R34" s="12"/>
      <c r="S34" s="12"/>
      <c r="T34" s="12"/>
      <c r="U34" s="12">
        <f t="shared" si="1"/>
        <v>150</v>
      </c>
      <c r="V34" s="12">
        <v>150</v>
      </c>
      <c r="W34" s="12"/>
      <c r="X34" s="12" t="s">
        <v>356</v>
      </c>
      <c r="Y34" s="2"/>
      <c r="Z34" s="2"/>
      <c r="AA34" s="2"/>
      <c r="AB34" s="2"/>
      <c r="AC34" s="2"/>
    </row>
    <row r="35" spans="2:29" ht="110.25" hidden="1" x14ac:dyDescent="0.25">
      <c r="B35" s="98"/>
      <c r="C35" s="90"/>
      <c r="D35" s="90"/>
      <c r="E35" s="9">
        <v>30</v>
      </c>
      <c r="F35" s="10" t="s">
        <v>74</v>
      </c>
      <c r="G35" s="12"/>
      <c r="H35" s="12"/>
      <c r="I35" s="12"/>
      <c r="J35" s="12"/>
      <c r="K35" s="12"/>
      <c r="L35" s="12"/>
      <c r="M35" s="11">
        <f t="shared" si="0"/>
        <v>0</v>
      </c>
      <c r="N35" s="12"/>
      <c r="O35" s="12"/>
      <c r="P35" s="12"/>
      <c r="Q35" s="12"/>
      <c r="R35" s="12"/>
      <c r="S35" s="12"/>
      <c r="T35" s="12"/>
      <c r="U35" s="12">
        <f t="shared" si="1"/>
        <v>0</v>
      </c>
      <c r="V35" s="12"/>
      <c r="W35" s="12"/>
      <c r="X35" s="12"/>
      <c r="Y35" s="2"/>
      <c r="Z35" s="2"/>
      <c r="AA35" s="2"/>
      <c r="AB35" s="2"/>
      <c r="AC35" s="2"/>
    </row>
    <row r="36" spans="2:29" ht="141.75" hidden="1" x14ac:dyDescent="0.25">
      <c r="B36" s="98"/>
      <c r="C36" s="90"/>
      <c r="D36" s="90"/>
      <c r="E36" s="9">
        <v>31</v>
      </c>
      <c r="F36" s="10" t="s">
        <v>58</v>
      </c>
      <c r="G36" s="12"/>
      <c r="H36" s="12"/>
      <c r="I36" s="12"/>
      <c r="J36" s="12"/>
      <c r="K36" s="12"/>
      <c r="L36" s="12"/>
      <c r="M36" s="11">
        <f t="shared" si="0"/>
        <v>0</v>
      </c>
      <c r="N36" s="12"/>
      <c r="O36" s="12"/>
      <c r="P36" s="12"/>
      <c r="Q36" s="12"/>
      <c r="R36" s="12"/>
      <c r="S36" s="12"/>
      <c r="T36" s="12">
        <v>26.1</v>
      </c>
      <c r="U36" s="12">
        <f t="shared" si="1"/>
        <v>26.1</v>
      </c>
      <c r="V36" s="12"/>
      <c r="W36" s="12"/>
      <c r="X36" s="12" t="s">
        <v>75</v>
      </c>
      <c r="Y36" s="2"/>
      <c r="Z36" s="2"/>
      <c r="AA36" s="2"/>
      <c r="AB36" s="2"/>
      <c r="AC36" s="2"/>
    </row>
    <row r="37" spans="2:29" ht="220.5" hidden="1" x14ac:dyDescent="0.25">
      <c r="B37" s="98"/>
      <c r="C37" s="94" t="s">
        <v>76</v>
      </c>
      <c r="D37" s="94" t="s">
        <v>77</v>
      </c>
      <c r="E37" s="9">
        <v>32</v>
      </c>
      <c r="F37" s="13" t="s">
        <v>78</v>
      </c>
      <c r="G37" s="12"/>
      <c r="H37" s="12"/>
      <c r="I37" s="12"/>
      <c r="J37" s="12">
        <v>46.25</v>
      </c>
      <c r="K37" s="12"/>
      <c r="L37" s="12">
        <v>7.32</v>
      </c>
      <c r="M37" s="11">
        <f t="shared" si="0"/>
        <v>7.32</v>
      </c>
      <c r="N37" s="12">
        <v>80.209999999999994</v>
      </c>
      <c r="O37" s="12">
        <v>223.5</v>
      </c>
      <c r="P37" s="12">
        <v>1111.74</v>
      </c>
      <c r="Q37" s="12">
        <v>525.03</v>
      </c>
      <c r="R37" s="12">
        <v>294.02999999999997</v>
      </c>
      <c r="S37" s="12">
        <v>178.52</v>
      </c>
      <c r="T37" s="12">
        <v>214.38</v>
      </c>
      <c r="U37" s="12">
        <f t="shared" si="1"/>
        <v>2680.98</v>
      </c>
      <c r="V37" s="12">
        <v>2680.98</v>
      </c>
      <c r="W37" s="12"/>
      <c r="X37" s="12" t="s">
        <v>357</v>
      </c>
      <c r="Y37" s="2"/>
      <c r="Z37" s="2"/>
      <c r="AA37" s="2"/>
      <c r="AB37" s="2"/>
      <c r="AC37" s="2"/>
    </row>
    <row r="38" spans="2:29" ht="63" hidden="1" x14ac:dyDescent="0.25">
      <c r="B38" s="98"/>
      <c r="C38" s="95"/>
      <c r="D38" s="95"/>
      <c r="E38" s="9">
        <v>33</v>
      </c>
      <c r="F38" s="13" t="s">
        <v>79</v>
      </c>
      <c r="G38" s="12"/>
      <c r="H38" s="12"/>
      <c r="I38" s="12"/>
      <c r="J38" s="12"/>
      <c r="K38" s="12"/>
      <c r="L38" s="12"/>
      <c r="M38" s="11">
        <f t="shared" si="0"/>
        <v>0</v>
      </c>
      <c r="N38" s="12"/>
      <c r="O38" s="12"/>
      <c r="P38" s="12"/>
      <c r="Q38" s="12">
        <v>605</v>
      </c>
      <c r="R38" s="12"/>
      <c r="S38" s="12"/>
      <c r="T38" s="12"/>
      <c r="U38" s="12">
        <f t="shared" si="1"/>
        <v>605</v>
      </c>
      <c r="V38" s="12">
        <v>605</v>
      </c>
      <c r="W38" s="12"/>
      <c r="X38" s="12"/>
      <c r="Y38" s="2"/>
      <c r="Z38" s="2"/>
      <c r="AA38" s="2"/>
      <c r="AB38" s="2"/>
      <c r="AC38" s="2"/>
    </row>
    <row r="39" spans="2:29" ht="63" hidden="1" x14ac:dyDescent="0.25">
      <c r="B39" s="98"/>
      <c r="C39" s="96"/>
      <c r="D39" s="96"/>
      <c r="E39" s="9">
        <v>34</v>
      </c>
      <c r="F39" s="13" t="s">
        <v>80</v>
      </c>
      <c r="G39" s="12"/>
      <c r="H39" s="12"/>
      <c r="I39" s="12"/>
      <c r="J39" s="12"/>
      <c r="K39" s="12"/>
      <c r="L39" s="12"/>
      <c r="M39" s="11">
        <f t="shared" si="0"/>
        <v>0</v>
      </c>
      <c r="N39" s="12"/>
      <c r="O39" s="12"/>
      <c r="P39" s="12"/>
      <c r="Q39" s="12">
        <v>288.51</v>
      </c>
      <c r="R39" s="12"/>
      <c r="S39" s="12"/>
      <c r="T39" s="12"/>
      <c r="U39" s="12">
        <f t="shared" si="1"/>
        <v>288.51</v>
      </c>
      <c r="V39" s="12">
        <v>305.36</v>
      </c>
      <c r="W39" s="12"/>
      <c r="X39" s="14" t="s">
        <v>358</v>
      </c>
      <c r="Y39" s="2"/>
      <c r="Z39" s="2"/>
      <c r="AA39" s="2"/>
      <c r="AB39" s="2"/>
      <c r="AC39" s="2"/>
    </row>
    <row r="40" spans="2:29" ht="393.75" hidden="1" x14ac:dyDescent="0.25">
      <c r="B40" s="98"/>
      <c r="C40" s="90" t="s">
        <v>81</v>
      </c>
      <c r="D40" s="90" t="s">
        <v>82</v>
      </c>
      <c r="E40" s="9">
        <v>35</v>
      </c>
      <c r="F40" s="10" t="s">
        <v>83</v>
      </c>
      <c r="G40" s="12"/>
      <c r="H40" s="12"/>
      <c r="I40" s="12"/>
      <c r="J40" s="12"/>
      <c r="K40" s="12"/>
      <c r="L40" s="12"/>
      <c r="M40" s="11">
        <f t="shared" si="0"/>
        <v>0</v>
      </c>
      <c r="N40" s="12"/>
      <c r="O40" s="12">
        <v>18</v>
      </c>
      <c r="P40" s="12"/>
      <c r="Q40" s="12">
        <f>21.9+2+23.52</f>
        <v>47.42</v>
      </c>
      <c r="R40" s="12">
        <v>5.2</v>
      </c>
      <c r="S40" s="12"/>
      <c r="T40" s="12"/>
      <c r="U40" s="12">
        <f t="shared" si="1"/>
        <v>70.62</v>
      </c>
      <c r="V40" s="12">
        <v>70.62</v>
      </c>
      <c r="W40" s="12"/>
      <c r="X40" s="12" t="s">
        <v>359</v>
      </c>
      <c r="Y40" s="2"/>
      <c r="Z40" s="2"/>
      <c r="AA40" s="2"/>
      <c r="AB40" s="2"/>
      <c r="AC40" s="2"/>
    </row>
    <row r="41" spans="2:29" ht="315" hidden="1" x14ac:dyDescent="0.25">
      <c r="B41" s="98"/>
      <c r="C41" s="91"/>
      <c r="D41" s="91"/>
      <c r="E41" s="9">
        <v>36</v>
      </c>
      <c r="F41" s="15" t="s">
        <v>84</v>
      </c>
      <c r="G41" s="12"/>
      <c r="H41" s="12"/>
      <c r="I41" s="12"/>
      <c r="J41" s="12"/>
      <c r="K41" s="12"/>
      <c r="L41" s="12">
        <f>75.02+122.41</f>
        <v>197.43</v>
      </c>
      <c r="M41" s="11">
        <f t="shared" si="0"/>
        <v>197.43</v>
      </c>
      <c r="N41" s="12"/>
      <c r="O41" s="12">
        <v>68.55</v>
      </c>
      <c r="P41" s="12"/>
      <c r="Q41" s="12"/>
      <c r="R41" s="12">
        <v>50.84</v>
      </c>
      <c r="S41" s="12"/>
      <c r="T41" s="12"/>
      <c r="U41" s="12">
        <f t="shared" si="1"/>
        <v>316.82000000000005</v>
      </c>
      <c r="V41" s="12">
        <v>316.82</v>
      </c>
      <c r="W41" s="12"/>
      <c r="X41" s="12" t="s">
        <v>360</v>
      </c>
      <c r="Y41" s="2"/>
      <c r="Z41" s="2"/>
      <c r="AA41" s="2"/>
      <c r="AB41" s="2"/>
      <c r="AC41" s="2"/>
    </row>
    <row r="42" spans="2:29" ht="173.25" hidden="1" x14ac:dyDescent="0.25">
      <c r="B42" s="98"/>
      <c r="C42" s="91"/>
      <c r="D42" s="91"/>
      <c r="E42" s="9">
        <v>37</v>
      </c>
      <c r="F42" s="15" t="s">
        <v>85</v>
      </c>
      <c r="G42" s="21"/>
      <c r="H42" s="21"/>
      <c r="I42" s="21"/>
      <c r="J42" s="21"/>
      <c r="K42" s="21"/>
      <c r="L42" s="21">
        <v>1149.1199999999999</v>
      </c>
      <c r="M42" s="11">
        <f t="shared" si="0"/>
        <v>1149.1199999999999</v>
      </c>
      <c r="N42" s="21"/>
      <c r="O42" s="21">
        <v>2.5299999999999998</v>
      </c>
      <c r="P42" s="21"/>
      <c r="Q42" s="21"/>
      <c r="R42" s="21">
        <v>30</v>
      </c>
      <c r="S42" s="21"/>
      <c r="T42" s="21"/>
      <c r="U42" s="12">
        <f t="shared" si="1"/>
        <v>1181.6499999999999</v>
      </c>
      <c r="V42" s="12">
        <v>1181.6500000000001</v>
      </c>
      <c r="W42" s="12"/>
      <c r="X42" s="12" t="s">
        <v>361</v>
      </c>
      <c r="Y42" s="2"/>
      <c r="Z42" s="2"/>
      <c r="AA42" s="2"/>
      <c r="AB42" s="2"/>
      <c r="AC42" s="2"/>
    </row>
    <row r="43" spans="2:29" ht="378" hidden="1" x14ac:dyDescent="0.25">
      <c r="B43" s="98"/>
      <c r="C43" s="91"/>
      <c r="D43" s="91"/>
      <c r="E43" s="9">
        <v>38</v>
      </c>
      <c r="F43" s="10" t="s">
        <v>86</v>
      </c>
      <c r="G43" s="12"/>
      <c r="H43" s="12"/>
      <c r="I43" s="12"/>
      <c r="J43" s="12"/>
      <c r="K43" s="12"/>
      <c r="L43" s="12"/>
      <c r="M43" s="11">
        <f t="shared" si="0"/>
        <v>0</v>
      </c>
      <c r="N43" s="12"/>
      <c r="O43" s="12">
        <v>97.63</v>
      </c>
      <c r="P43" s="12">
        <v>20.03</v>
      </c>
      <c r="Q43" s="12">
        <v>268.08</v>
      </c>
      <c r="R43" s="12">
        <v>35</v>
      </c>
      <c r="S43" s="12"/>
      <c r="T43" s="12"/>
      <c r="U43" s="12">
        <f t="shared" si="1"/>
        <v>420.74</v>
      </c>
      <c r="V43" s="12">
        <f>420.74-19.83</f>
        <v>400.91</v>
      </c>
      <c r="W43" s="12"/>
      <c r="X43" s="12" t="s">
        <v>362</v>
      </c>
      <c r="Y43" s="2"/>
      <c r="Z43" s="2"/>
      <c r="AA43" s="2"/>
      <c r="AB43" s="2"/>
      <c r="AC43" s="2"/>
    </row>
    <row r="44" spans="2:29" ht="409.5" hidden="1" x14ac:dyDescent="0.25">
      <c r="B44" s="98"/>
      <c r="C44" s="91"/>
      <c r="D44" s="91"/>
      <c r="E44" s="9">
        <v>39</v>
      </c>
      <c r="F44" s="15" t="s">
        <v>87</v>
      </c>
      <c r="G44" s="22"/>
      <c r="H44" s="22"/>
      <c r="I44" s="22"/>
      <c r="J44" s="12"/>
      <c r="K44" s="12"/>
      <c r="L44" s="12"/>
      <c r="M44" s="11">
        <f t="shared" si="0"/>
        <v>0</v>
      </c>
      <c r="N44" s="12"/>
      <c r="O44" s="12">
        <v>105.14</v>
      </c>
      <c r="P44" s="22"/>
      <c r="Q44" s="22">
        <v>77.44</v>
      </c>
      <c r="R44" s="22">
        <v>39.229999999999997</v>
      </c>
      <c r="S44" s="22">
        <v>8</v>
      </c>
      <c r="T44" s="22"/>
      <c r="U44" s="12">
        <f t="shared" si="1"/>
        <v>229.80999999999997</v>
      </c>
      <c r="V44" s="12">
        <v>289.86</v>
      </c>
      <c r="W44" s="12"/>
      <c r="X44" s="22" t="s">
        <v>363</v>
      </c>
      <c r="Y44" s="23"/>
      <c r="Z44" s="23"/>
      <c r="AA44" s="23"/>
      <c r="AB44" s="23"/>
      <c r="AC44" s="2"/>
    </row>
    <row r="45" spans="2:29" ht="299.25" hidden="1" x14ac:dyDescent="0.25">
      <c r="B45" s="98"/>
      <c r="C45" s="91"/>
      <c r="D45" s="91"/>
      <c r="E45" s="9">
        <v>40</v>
      </c>
      <c r="F45" s="10" t="s">
        <v>88</v>
      </c>
      <c r="G45" s="22"/>
      <c r="H45" s="22"/>
      <c r="I45" s="22"/>
      <c r="J45" s="12"/>
      <c r="K45" s="12"/>
      <c r="L45" s="12"/>
      <c r="M45" s="11">
        <f t="shared" si="0"/>
        <v>0</v>
      </c>
      <c r="N45" s="12"/>
      <c r="O45" s="12"/>
      <c r="P45" s="22"/>
      <c r="Q45" s="22">
        <f>3+6+15</f>
        <v>24</v>
      </c>
      <c r="R45" s="22"/>
      <c r="S45" s="22">
        <f>5.52+1+1</f>
        <v>7.52</v>
      </c>
      <c r="T45" s="22"/>
      <c r="U45" s="12">
        <f t="shared" si="1"/>
        <v>31.52</v>
      </c>
      <c r="V45" s="12">
        <f>31.52+3.75</f>
        <v>35.269999999999996</v>
      </c>
      <c r="W45" s="12"/>
      <c r="X45" s="22" t="s">
        <v>364</v>
      </c>
      <c r="Y45" s="23"/>
      <c r="Z45" s="23"/>
      <c r="AA45" s="23"/>
      <c r="AB45" s="23"/>
      <c r="AC45" s="2"/>
    </row>
    <row r="46" spans="2:29" s="25" customFormat="1" ht="126" hidden="1" x14ac:dyDescent="0.25">
      <c r="B46" s="98"/>
      <c r="C46" s="91"/>
      <c r="D46" s="91"/>
      <c r="E46" s="24">
        <v>41</v>
      </c>
      <c r="F46" s="17" t="s">
        <v>58</v>
      </c>
      <c r="G46" s="21"/>
      <c r="H46" s="21"/>
      <c r="I46" s="21"/>
      <c r="J46" s="21"/>
      <c r="K46" s="21"/>
      <c r="L46" s="21"/>
      <c r="M46" s="11">
        <f t="shared" si="0"/>
        <v>0</v>
      </c>
      <c r="N46" s="21"/>
      <c r="O46" s="21"/>
      <c r="P46" s="21"/>
      <c r="Q46" s="21"/>
      <c r="R46" s="21">
        <v>5</v>
      </c>
      <c r="S46" s="21"/>
      <c r="T46" s="21">
        <v>6</v>
      </c>
      <c r="U46" s="21">
        <f t="shared" si="1"/>
        <v>11</v>
      </c>
      <c r="V46" s="21">
        <f>11-6</f>
        <v>5</v>
      </c>
      <c r="W46" s="21"/>
      <c r="X46" s="21" t="s">
        <v>365</v>
      </c>
      <c r="Y46" s="21"/>
      <c r="Z46" s="21"/>
      <c r="AA46" s="21"/>
      <c r="AB46" s="21"/>
      <c r="AC46" s="21"/>
    </row>
    <row r="47" spans="2:29" s="25" customFormat="1" ht="409.5" hidden="1" x14ac:dyDescent="0.25">
      <c r="B47" s="98"/>
      <c r="C47" s="84" t="s">
        <v>89</v>
      </c>
      <c r="D47" s="84" t="s">
        <v>90</v>
      </c>
      <c r="E47" s="24">
        <v>42</v>
      </c>
      <c r="F47" s="17" t="s">
        <v>91</v>
      </c>
      <c r="G47" s="21">
        <v>265.57</v>
      </c>
      <c r="H47" s="21"/>
      <c r="I47" s="21"/>
      <c r="J47" s="21">
        <v>31</v>
      </c>
      <c r="K47" s="21"/>
      <c r="L47" s="21"/>
      <c r="M47" s="11">
        <f t="shared" si="0"/>
        <v>0</v>
      </c>
      <c r="N47" s="21"/>
      <c r="O47" s="21">
        <v>36.200000000000003</v>
      </c>
      <c r="P47" s="21"/>
      <c r="Q47" s="21">
        <v>141</v>
      </c>
      <c r="R47" s="21">
        <v>3</v>
      </c>
      <c r="S47" s="21"/>
      <c r="T47" s="21"/>
      <c r="U47" s="21">
        <f t="shared" si="1"/>
        <v>476.77</v>
      </c>
      <c r="V47" s="21">
        <v>476.77</v>
      </c>
      <c r="W47" s="21"/>
      <c r="X47" s="21" t="s">
        <v>366</v>
      </c>
      <c r="Y47" s="21"/>
      <c r="Z47" s="21"/>
      <c r="AA47" s="21"/>
      <c r="AB47" s="21"/>
      <c r="AC47" s="21"/>
    </row>
    <row r="48" spans="2:29" s="25" customFormat="1" ht="204.75" hidden="1" x14ac:dyDescent="0.25">
      <c r="B48" s="98"/>
      <c r="C48" s="84"/>
      <c r="D48" s="84"/>
      <c r="E48" s="24">
        <v>43</v>
      </c>
      <c r="F48" s="17" t="s">
        <v>92</v>
      </c>
      <c r="G48" s="21">
        <v>30</v>
      </c>
      <c r="H48" s="21"/>
      <c r="I48" s="21"/>
      <c r="J48" s="21">
        <v>3</v>
      </c>
      <c r="K48" s="21"/>
      <c r="L48" s="21"/>
      <c r="M48" s="11">
        <f t="shared" si="0"/>
        <v>0</v>
      </c>
      <c r="N48" s="21"/>
      <c r="O48" s="21"/>
      <c r="P48" s="21"/>
      <c r="Q48" s="21"/>
      <c r="R48" s="21"/>
      <c r="S48" s="21"/>
      <c r="T48" s="21"/>
      <c r="U48" s="21">
        <f t="shared" si="1"/>
        <v>33</v>
      </c>
      <c r="V48" s="21">
        <v>33</v>
      </c>
      <c r="W48" s="21"/>
      <c r="X48" s="21" t="s">
        <v>367</v>
      </c>
      <c r="Y48" s="21"/>
      <c r="Z48" s="21"/>
      <c r="AA48" s="21"/>
      <c r="AB48" s="21"/>
      <c r="AC48" s="21"/>
    </row>
    <row r="49" spans="2:29" s="25" customFormat="1" ht="409.5" hidden="1" x14ac:dyDescent="0.25">
      <c r="B49" s="98"/>
      <c r="C49" s="84"/>
      <c r="D49" s="84"/>
      <c r="E49" s="24">
        <v>44</v>
      </c>
      <c r="F49" s="17" t="s">
        <v>93</v>
      </c>
      <c r="G49" s="21">
        <v>61.5</v>
      </c>
      <c r="H49" s="21"/>
      <c r="I49" s="21"/>
      <c r="J49" s="21">
        <v>4.2</v>
      </c>
      <c r="K49" s="21"/>
      <c r="L49" s="21"/>
      <c r="M49" s="11">
        <f t="shared" si="0"/>
        <v>0</v>
      </c>
      <c r="N49" s="21"/>
      <c r="O49" s="21">
        <v>5.93</v>
      </c>
      <c r="P49" s="21">
        <v>46.5</v>
      </c>
      <c r="Q49" s="21"/>
      <c r="R49" s="21"/>
      <c r="S49" s="21"/>
      <c r="T49" s="21"/>
      <c r="U49" s="21">
        <f t="shared" si="1"/>
        <v>118.13000000000001</v>
      </c>
      <c r="V49" s="21">
        <v>118.13</v>
      </c>
      <c r="W49" s="21"/>
      <c r="X49" s="26" t="s">
        <v>368</v>
      </c>
      <c r="Y49" s="21"/>
      <c r="Z49" s="21"/>
      <c r="AA49" s="21"/>
      <c r="AB49" s="21"/>
      <c r="AC49" s="21"/>
    </row>
    <row r="50" spans="2:29" s="25" customFormat="1" ht="393.75" hidden="1" x14ac:dyDescent="0.25">
      <c r="B50" s="98"/>
      <c r="C50" s="84"/>
      <c r="D50" s="84"/>
      <c r="E50" s="24">
        <v>45</v>
      </c>
      <c r="F50" s="17" t="s">
        <v>94</v>
      </c>
      <c r="G50" s="21">
        <v>40</v>
      </c>
      <c r="H50" s="21"/>
      <c r="I50" s="21"/>
      <c r="J50" s="21"/>
      <c r="K50" s="21"/>
      <c r="L50" s="21"/>
      <c r="M50" s="11">
        <f t="shared" si="0"/>
        <v>0</v>
      </c>
      <c r="N50" s="21"/>
      <c r="O50" s="21">
        <v>23.31</v>
      </c>
      <c r="P50" s="21">
        <v>40</v>
      </c>
      <c r="Q50" s="21"/>
      <c r="R50" s="21">
        <v>1</v>
      </c>
      <c r="S50" s="21"/>
      <c r="T50" s="21"/>
      <c r="U50" s="21">
        <f t="shared" si="1"/>
        <v>104.31</v>
      </c>
      <c r="V50" s="21">
        <v>104.31</v>
      </c>
      <c r="W50" s="21"/>
      <c r="X50" s="26" t="s">
        <v>369</v>
      </c>
      <c r="Y50" s="21"/>
      <c r="Z50" s="21"/>
      <c r="AA50" s="21"/>
      <c r="AB50" s="21"/>
      <c r="AC50" s="21"/>
    </row>
    <row r="51" spans="2:29" s="25" customFormat="1" ht="94.5" hidden="1" x14ac:dyDescent="0.25">
      <c r="B51" s="98"/>
      <c r="C51" s="84"/>
      <c r="D51" s="84"/>
      <c r="E51" s="24">
        <v>46</v>
      </c>
      <c r="F51" s="17" t="s">
        <v>95</v>
      </c>
      <c r="G51" s="21"/>
      <c r="H51" s="21"/>
      <c r="I51" s="21"/>
      <c r="J51" s="21"/>
      <c r="K51" s="21"/>
      <c r="L51" s="21"/>
      <c r="M51" s="11">
        <f t="shared" si="0"/>
        <v>0</v>
      </c>
      <c r="N51" s="21"/>
      <c r="O51" s="21"/>
      <c r="P51" s="21"/>
      <c r="Q51" s="21"/>
      <c r="R51" s="21"/>
      <c r="S51" s="21"/>
      <c r="T51" s="21"/>
      <c r="U51" s="21">
        <f t="shared" si="1"/>
        <v>0</v>
      </c>
      <c r="V51" s="21"/>
      <c r="W51" s="21"/>
      <c r="X51" s="21"/>
      <c r="Y51" s="21"/>
      <c r="Z51" s="21"/>
      <c r="AA51" s="21"/>
      <c r="AB51" s="21"/>
      <c r="AC51" s="21"/>
    </row>
    <row r="52" spans="2:29" s="25" customFormat="1" ht="126" hidden="1" x14ac:dyDescent="0.25">
      <c r="B52" s="98"/>
      <c r="C52" s="84"/>
      <c r="D52" s="84"/>
      <c r="E52" s="24">
        <v>47</v>
      </c>
      <c r="F52" s="17" t="s">
        <v>96</v>
      </c>
      <c r="G52" s="21">
        <v>21</v>
      </c>
      <c r="H52" s="21"/>
      <c r="I52" s="21"/>
      <c r="J52" s="21"/>
      <c r="K52" s="21"/>
      <c r="L52" s="21"/>
      <c r="M52" s="11">
        <f t="shared" si="0"/>
        <v>0</v>
      </c>
      <c r="N52" s="21"/>
      <c r="O52" s="21"/>
      <c r="P52" s="21"/>
      <c r="Q52" s="21"/>
      <c r="R52" s="21"/>
      <c r="S52" s="21"/>
      <c r="T52" s="21"/>
      <c r="U52" s="21">
        <f t="shared" si="1"/>
        <v>21</v>
      </c>
      <c r="V52" s="21">
        <v>21</v>
      </c>
      <c r="W52" s="21"/>
      <c r="X52" s="21" t="s">
        <v>370</v>
      </c>
      <c r="Y52" s="21"/>
      <c r="Z52" s="21"/>
      <c r="AA52" s="21"/>
      <c r="AB52" s="21"/>
      <c r="AC52" s="21"/>
    </row>
    <row r="53" spans="2:29" s="25" customFormat="1" ht="315" hidden="1" x14ac:dyDescent="0.25">
      <c r="B53" s="98"/>
      <c r="C53" s="84"/>
      <c r="D53" s="84"/>
      <c r="E53" s="24">
        <v>48</v>
      </c>
      <c r="F53" s="17" t="s">
        <v>97</v>
      </c>
      <c r="G53" s="21"/>
      <c r="H53" s="21"/>
      <c r="I53" s="21"/>
      <c r="J53" s="21"/>
      <c r="K53" s="21"/>
      <c r="L53" s="21"/>
      <c r="M53" s="11">
        <f t="shared" si="0"/>
        <v>0</v>
      </c>
      <c r="N53" s="21"/>
      <c r="O53" s="21">
        <v>35.549999999999997</v>
      </c>
      <c r="P53" s="21"/>
      <c r="Q53" s="21">
        <v>1</v>
      </c>
      <c r="R53" s="21">
        <v>1</v>
      </c>
      <c r="S53" s="21"/>
      <c r="T53" s="21"/>
      <c r="U53" s="21">
        <f t="shared" si="1"/>
        <v>37.549999999999997</v>
      </c>
      <c r="V53" s="21">
        <v>37.549999999999997</v>
      </c>
      <c r="W53" s="21"/>
      <c r="X53" s="27" t="s">
        <v>371</v>
      </c>
      <c r="Y53" s="21"/>
      <c r="Z53" s="21"/>
      <c r="AA53" s="21"/>
      <c r="AB53" s="21"/>
      <c r="AC53" s="21"/>
    </row>
    <row r="54" spans="2:29" s="25" customFormat="1" ht="409.5" hidden="1" x14ac:dyDescent="0.25">
      <c r="B54" s="98"/>
      <c r="C54" s="84"/>
      <c r="D54" s="84"/>
      <c r="E54" s="24">
        <v>49</v>
      </c>
      <c r="F54" s="17" t="s">
        <v>98</v>
      </c>
      <c r="G54" s="21"/>
      <c r="H54" s="21"/>
      <c r="I54" s="21"/>
      <c r="J54" s="21"/>
      <c r="K54" s="21"/>
      <c r="L54" s="21"/>
      <c r="M54" s="11">
        <f t="shared" si="0"/>
        <v>0</v>
      </c>
      <c r="N54" s="21"/>
      <c r="O54" s="21"/>
      <c r="P54" s="21"/>
      <c r="Q54" s="21"/>
      <c r="R54" s="21">
        <v>13.91</v>
      </c>
      <c r="S54" s="21">
        <v>4.68</v>
      </c>
      <c r="T54" s="21"/>
      <c r="U54" s="21">
        <f t="shared" si="1"/>
        <v>18.59</v>
      </c>
      <c r="V54" s="21">
        <v>18.59</v>
      </c>
      <c r="W54" s="21"/>
      <c r="X54" s="21" t="s">
        <v>372</v>
      </c>
      <c r="Y54" s="21"/>
      <c r="Z54" s="21"/>
      <c r="AA54" s="21"/>
      <c r="AB54" s="21"/>
      <c r="AC54" s="21"/>
    </row>
    <row r="55" spans="2:29" s="25" customFormat="1" ht="409.5" hidden="1" x14ac:dyDescent="0.25">
      <c r="B55" s="98"/>
      <c r="C55" s="84"/>
      <c r="D55" s="84"/>
      <c r="E55" s="24">
        <v>50</v>
      </c>
      <c r="F55" s="17" t="s">
        <v>99</v>
      </c>
      <c r="G55" s="21"/>
      <c r="H55" s="21"/>
      <c r="I55" s="21"/>
      <c r="J55" s="21"/>
      <c r="K55" s="21"/>
      <c r="L55" s="21"/>
      <c r="M55" s="11">
        <f t="shared" si="0"/>
        <v>0</v>
      </c>
      <c r="N55" s="21"/>
      <c r="O55" s="21">
        <v>26.52</v>
      </c>
      <c r="P55" s="21">
        <v>110</v>
      </c>
      <c r="Q55" s="21">
        <v>39.6</v>
      </c>
      <c r="R55" s="21">
        <v>13.75</v>
      </c>
      <c r="S55" s="21">
        <v>2.1</v>
      </c>
      <c r="T55" s="21"/>
      <c r="U55" s="21">
        <f t="shared" si="1"/>
        <v>191.97</v>
      </c>
      <c r="V55" s="21">
        <v>191.97</v>
      </c>
      <c r="W55" s="21"/>
      <c r="X55" s="21" t="s">
        <v>373</v>
      </c>
      <c r="Y55" s="21"/>
      <c r="Z55" s="21"/>
      <c r="AA55" s="21"/>
      <c r="AB55" s="21"/>
      <c r="AC55" s="21"/>
    </row>
    <row r="56" spans="2:29" s="25" customFormat="1" ht="126" hidden="1" x14ac:dyDescent="0.25">
      <c r="B56" s="98"/>
      <c r="C56" s="84"/>
      <c r="D56" s="84"/>
      <c r="E56" s="24">
        <v>51</v>
      </c>
      <c r="F56" s="17" t="s">
        <v>58</v>
      </c>
      <c r="G56" s="21"/>
      <c r="H56" s="21"/>
      <c r="I56" s="21"/>
      <c r="J56" s="21"/>
      <c r="K56" s="21"/>
      <c r="L56" s="21"/>
      <c r="M56" s="11">
        <f t="shared" si="0"/>
        <v>0</v>
      </c>
      <c r="N56" s="21"/>
      <c r="O56" s="21"/>
      <c r="P56" s="21"/>
      <c r="Q56" s="21"/>
      <c r="R56" s="21"/>
      <c r="S56" s="21"/>
      <c r="T56" s="21"/>
      <c r="U56" s="21">
        <f t="shared" si="1"/>
        <v>0</v>
      </c>
      <c r="V56" s="21">
        <v>0</v>
      </c>
      <c r="W56" s="21"/>
      <c r="X56" s="21"/>
      <c r="Y56" s="21"/>
      <c r="Z56" s="21"/>
      <c r="AA56" s="21"/>
      <c r="AB56" s="21"/>
      <c r="AC56" s="21"/>
    </row>
    <row r="57" spans="2:29" s="25" customFormat="1" ht="409.5" hidden="1" x14ac:dyDescent="0.25">
      <c r="B57" s="98"/>
      <c r="C57" s="90" t="s">
        <v>100</v>
      </c>
      <c r="D57" s="90" t="s">
        <v>101</v>
      </c>
      <c r="E57" s="24">
        <v>52</v>
      </c>
      <c r="F57" s="17" t="s">
        <v>102</v>
      </c>
      <c r="G57" s="21"/>
      <c r="H57" s="21"/>
      <c r="I57" s="21"/>
      <c r="J57" s="21"/>
      <c r="K57" s="21"/>
      <c r="L57" s="21">
        <v>1945.116</v>
      </c>
      <c r="M57" s="11">
        <f t="shared" si="0"/>
        <v>1945.116</v>
      </c>
      <c r="N57" s="21"/>
      <c r="O57" s="21"/>
      <c r="P57" s="21">
        <v>811.27</v>
      </c>
      <c r="Q57" s="21"/>
      <c r="R57" s="21"/>
      <c r="S57" s="21"/>
      <c r="T57" s="21"/>
      <c r="U57" s="21">
        <f t="shared" si="1"/>
        <v>2756.386</v>
      </c>
      <c r="V57" s="21">
        <v>2756.386</v>
      </c>
      <c r="W57" s="21"/>
      <c r="X57" s="28" t="s">
        <v>374</v>
      </c>
      <c r="Y57" s="21"/>
      <c r="Z57" s="21"/>
      <c r="AA57" s="21"/>
      <c r="AB57" s="21"/>
      <c r="AC57" s="21"/>
    </row>
    <row r="58" spans="2:29" ht="252" hidden="1" x14ac:dyDescent="0.25">
      <c r="B58" s="98"/>
      <c r="C58" s="91"/>
      <c r="D58" s="91"/>
      <c r="E58" s="9">
        <v>53</v>
      </c>
      <c r="F58" s="10" t="s">
        <v>103</v>
      </c>
      <c r="G58" s="12"/>
      <c r="H58" s="12"/>
      <c r="I58" s="12"/>
      <c r="J58" s="12"/>
      <c r="K58" s="12"/>
      <c r="L58" s="12">
        <f>48.4+72.6</f>
        <v>121</v>
      </c>
      <c r="M58" s="11">
        <f t="shared" si="0"/>
        <v>121</v>
      </c>
      <c r="N58" s="12"/>
      <c r="O58" s="12"/>
      <c r="P58" s="12">
        <v>41.98</v>
      </c>
      <c r="Q58" s="12">
        <v>11.9</v>
      </c>
      <c r="R58" s="12">
        <v>32.200000000000003</v>
      </c>
      <c r="S58" s="12"/>
      <c r="T58" s="12"/>
      <c r="U58" s="12">
        <f t="shared" si="1"/>
        <v>207.07999999999998</v>
      </c>
      <c r="V58" s="12">
        <v>207.08</v>
      </c>
      <c r="W58" s="12"/>
      <c r="X58" s="12" t="s">
        <v>375</v>
      </c>
      <c r="Y58" s="2"/>
      <c r="Z58" s="2"/>
      <c r="AA58" s="2"/>
      <c r="AB58" s="2"/>
      <c r="AC58" s="2"/>
    </row>
    <row r="59" spans="2:29" ht="157.5" hidden="1" x14ac:dyDescent="0.25">
      <c r="B59" s="98"/>
      <c r="C59" s="91"/>
      <c r="D59" s="91"/>
      <c r="E59" s="9">
        <v>54</v>
      </c>
      <c r="F59" s="10" t="s">
        <v>104</v>
      </c>
      <c r="G59" s="12"/>
      <c r="H59" s="12"/>
      <c r="I59" s="12"/>
      <c r="J59" s="12">
        <v>3</v>
      </c>
      <c r="K59" s="12"/>
      <c r="L59" s="12"/>
      <c r="M59" s="11">
        <f t="shared" si="0"/>
        <v>0</v>
      </c>
      <c r="N59" s="12"/>
      <c r="O59" s="12">
        <v>2.5</v>
      </c>
      <c r="P59" s="12"/>
      <c r="Q59" s="12">
        <v>24</v>
      </c>
      <c r="R59" s="12"/>
      <c r="S59" s="12"/>
      <c r="T59" s="12"/>
      <c r="U59" s="12">
        <f t="shared" si="1"/>
        <v>29.5</v>
      </c>
      <c r="V59" s="12">
        <v>38.5</v>
      </c>
      <c r="W59" s="12"/>
      <c r="X59" s="12" t="s">
        <v>376</v>
      </c>
      <c r="Y59" s="2"/>
      <c r="Z59" s="2"/>
      <c r="AA59" s="2"/>
      <c r="AB59" s="2"/>
      <c r="AC59" s="2"/>
    </row>
    <row r="60" spans="2:29" ht="189" hidden="1" x14ac:dyDescent="0.25">
      <c r="B60" s="98"/>
      <c r="C60" s="91"/>
      <c r="D60" s="91"/>
      <c r="E60" s="9">
        <v>55</v>
      </c>
      <c r="F60" s="10" t="s">
        <v>105</v>
      </c>
      <c r="G60" s="12"/>
      <c r="H60" s="12"/>
      <c r="I60" s="12"/>
      <c r="J60" s="12"/>
      <c r="K60" s="12"/>
      <c r="L60" s="12">
        <v>42.335999999999999</v>
      </c>
      <c r="M60" s="11">
        <f t="shared" si="0"/>
        <v>42.335999999999999</v>
      </c>
      <c r="N60" s="12"/>
      <c r="O60" s="12"/>
      <c r="P60" s="12"/>
      <c r="Q60" s="12"/>
      <c r="R60" s="12"/>
      <c r="S60" s="12"/>
      <c r="T60" s="12"/>
      <c r="U60" s="12">
        <f t="shared" si="1"/>
        <v>42.335999999999999</v>
      </c>
      <c r="V60" s="12">
        <v>42.335999999999999</v>
      </c>
      <c r="W60" s="12"/>
      <c r="X60" s="12" t="s">
        <v>106</v>
      </c>
      <c r="Y60" s="2"/>
      <c r="Z60" s="2"/>
      <c r="AA60" s="2"/>
      <c r="AB60" s="2"/>
      <c r="AC60" s="2"/>
    </row>
    <row r="61" spans="2:29" ht="409.5" hidden="1" x14ac:dyDescent="0.25">
      <c r="B61" s="98"/>
      <c r="C61" s="91"/>
      <c r="D61" s="91"/>
      <c r="E61" s="9">
        <v>56</v>
      </c>
      <c r="F61" s="10" t="s">
        <v>107</v>
      </c>
      <c r="G61" s="12"/>
      <c r="H61" s="12"/>
      <c r="I61" s="12"/>
      <c r="J61" s="12"/>
      <c r="K61" s="12"/>
      <c r="L61" s="12"/>
      <c r="M61" s="11">
        <f t="shared" si="0"/>
        <v>0</v>
      </c>
      <c r="N61" s="12"/>
      <c r="O61" s="12">
        <v>11.5</v>
      </c>
      <c r="P61" s="12">
        <v>82.08</v>
      </c>
      <c r="Q61" s="12"/>
      <c r="R61" s="12">
        <v>11.5</v>
      </c>
      <c r="S61" s="12">
        <v>7.75</v>
      </c>
      <c r="T61" s="12"/>
      <c r="U61" s="12">
        <f t="shared" si="1"/>
        <v>112.83</v>
      </c>
      <c r="V61" s="12">
        <v>112.83</v>
      </c>
      <c r="W61" s="12"/>
      <c r="X61" s="12" t="s">
        <v>108</v>
      </c>
      <c r="Y61" s="2"/>
      <c r="Z61" s="2"/>
      <c r="AA61" s="2"/>
      <c r="AB61" s="2"/>
      <c r="AC61" s="2"/>
    </row>
    <row r="62" spans="2:29" ht="346.5" hidden="1" x14ac:dyDescent="0.25">
      <c r="B62" s="98"/>
      <c r="C62" s="91"/>
      <c r="D62" s="91"/>
      <c r="E62" s="9">
        <v>57</v>
      </c>
      <c r="F62" s="10" t="s">
        <v>109</v>
      </c>
      <c r="G62" s="12"/>
      <c r="H62" s="12"/>
      <c r="I62" s="12"/>
      <c r="J62" s="12">
        <v>9.6</v>
      </c>
      <c r="K62" s="12"/>
      <c r="L62" s="12"/>
      <c r="M62" s="11">
        <f t="shared" si="0"/>
        <v>0</v>
      </c>
      <c r="N62" s="12"/>
      <c r="O62" s="12"/>
      <c r="P62" s="12"/>
      <c r="Q62" s="12"/>
      <c r="R62" s="12">
        <v>1.1100000000000001</v>
      </c>
      <c r="S62" s="12"/>
      <c r="T62" s="12"/>
      <c r="U62" s="12">
        <f t="shared" si="1"/>
        <v>10.709999999999999</v>
      </c>
      <c r="V62" s="12">
        <v>11.82</v>
      </c>
      <c r="W62" s="12"/>
      <c r="X62" s="12" t="s">
        <v>110</v>
      </c>
      <c r="Y62" s="2"/>
      <c r="Z62" s="2"/>
      <c r="AA62" s="2"/>
      <c r="AB62" s="2"/>
      <c r="AC62" s="2"/>
    </row>
    <row r="63" spans="2:29" ht="409.5" hidden="1" x14ac:dyDescent="0.25">
      <c r="B63" s="98"/>
      <c r="C63" s="91"/>
      <c r="D63" s="91"/>
      <c r="E63" s="9">
        <v>58</v>
      </c>
      <c r="F63" s="15" t="s">
        <v>111</v>
      </c>
      <c r="G63" s="12"/>
      <c r="H63" s="12"/>
      <c r="I63" s="12"/>
      <c r="J63" s="12"/>
      <c r="K63" s="12"/>
      <c r="L63" s="12">
        <v>92.6</v>
      </c>
      <c r="M63" s="11">
        <f t="shared" si="0"/>
        <v>92.6</v>
      </c>
      <c r="N63" s="12"/>
      <c r="O63" s="12"/>
      <c r="P63" s="12">
        <v>35</v>
      </c>
      <c r="Q63" s="12">
        <v>18.25</v>
      </c>
      <c r="R63" s="12">
        <v>8.4499999999999993</v>
      </c>
      <c r="S63" s="12">
        <v>7.9</v>
      </c>
      <c r="T63" s="12"/>
      <c r="U63" s="12">
        <f t="shared" si="1"/>
        <v>162.19999999999999</v>
      </c>
      <c r="V63" s="12">
        <v>162.19999999999999</v>
      </c>
      <c r="W63" s="12"/>
      <c r="X63" s="12" t="s">
        <v>112</v>
      </c>
      <c r="Y63" s="2"/>
      <c r="Z63" s="2"/>
      <c r="AA63" s="2"/>
      <c r="AB63" s="2"/>
      <c r="AC63" s="2"/>
    </row>
    <row r="64" spans="2:29" ht="63" hidden="1" x14ac:dyDescent="0.25">
      <c r="B64" s="98"/>
      <c r="C64" s="91"/>
      <c r="D64" s="91"/>
      <c r="E64" s="9">
        <v>59</v>
      </c>
      <c r="F64" s="10" t="s">
        <v>113</v>
      </c>
      <c r="G64" s="12"/>
      <c r="H64" s="12"/>
      <c r="I64" s="12"/>
      <c r="J64" s="12"/>
      <c r="K64" s="12"/>
      <c r="L64" s="12"/>
      <c r="M64" s="11">
        <f t="shared" si="0"/>
        <v>0</v>
      </c>
      <c r="N64" s="12"/>
      <c r="O64" s="12"/>
      <c r="P64" s="12"/>
      <c r="Q64" s="12"/>
      <c r="R64" s="12"/>
      <c r="S64" s="12"/>
      <c r="T64" s="12"/>
      <c r="U64" s="12">
        <f t="shared" si="1"/>
        <v>0</v>
      </c>
      <c r="V64" s="12"/>
      <c r="W64" s="12"/>
      <c r="X64" s="12"/>
      <c r="Y64" s="2"/>
      <c r="Z64" s="2"/>
      <c r="AA64" s="2"/>
      <c r="AB64" s="2"/>
      <c r="AC64" s="2"/>
    </row>
    <row r="65" spans="2:29" ht="94.5" hidden="1" x14ac:dyDescent="0.25">
      <c r="B65" s="98"/>
      <c r="C65" s="91"/>
      <c r="D65" s="91"/>
      <c r="E65" s="9">
        <v>60</v>
      </c>
      <c r="F65" s="17" t="s">
        <v>114</v>
      </c>
      <c r="G65" s="12"/>
      <c r="H65" s="12"/>
      <c r="I65" s="12"/>
      <c r="J65" s="12"/>
      <c r="K65" s="12"/>
      <c r="L65" s="12"/>
      <c r="M65" s="11">
        <f t="shared" si="0"/>
        <v>0</v>
      </c>
      <c r="N65" s="12"/>
      <c r="O65" s="12"/>
      <c r="P65" s="12"/>
      <c r="Q65" s="12"/>
      <c r="R65" s="12"/>
      <c r="S65" s="12"/>
      <c r="T65" s="12"/>
      <c r="U65" s="12">
        <f t="shared" si="1"/>
        <v>0</v>
      </c>
      <c r="V65" s="12"/>
      <c r="W65" s="12"/>
      <c r="X65" s="12"/>
      <c r="Y65" s="2"/>
      <c r="Z65" s="2"/>
      <c r="AA65" s="2"/>
      <c r="AB65" s="2"/>
      <c r="AC65" s="2"/>
    </row>
    <row r="66" spans="2:29" ht="126" hidden="1" x14ac:dyDescent="0.25">
      <c r="B66" s="98"/>
      <c r="C66" s="91"/>
      <c r="D66" s="91"/>
      <c r="E66" s="9">
        <v>61</v>
      </c>
      <c r="F66" s="10" t="s">
        <v>58</v>
      </c>
      <c r="G66" s="12"/>
      <c r="H66" s="12"/>
      <c r="I66" s="12"/>
      <c r="J66" s="12"/>
      <c r="K66" s="12"/>
      <c r="L66" s="12"/>
      <c r="M66" s="11">
        <f t="shared" si="0"/>
        <v>0</v>
      </c>
      <c r="N66" s="12"/>
      <c r="O66" s="12"/>
      <c r="P66" s="12"/>
      <c r="Q66" s="12"/>
      <c r="R66" s="12"/>
      <c r="S66" s="12"/>
      <c r="T66" s="12"/>
      <c r="U66" s="12">
        <f t="shared" si="1"/>
        <v>0</v>
      </c>
      <c r="V66" s="12"/>
      <c r="W66" s="12"/>
      <c r="X66" s="12"/>
      <c r="Y66" s="2"/>
      <c r="Z66" s="2"/>
      <c r="AA66" s="2"/>
      <c r="AB66" s="2"/>
      <c r="AC66" s="2"/>
    </row>
    <row r="67" spans="2:29" ht="409.5" hidden="1" x14ac:dyDescent="0.25">
      <c r="B67" s="98"/>
      <c r="C67" s="29" t="s">
        <v>115</v>
      </c>
      <c r="D67" s="30" t="s">
        <v>116</v>
      </c>
      <c r="E67" s="9">
        <v>62</v>
      </c>
      <c r="F67" s="16" t="s">
        <v>117</v>
      </c>
      <c r="G67" s="12"/>
      <c r="H67" s="12"/>
      <c r="I67" s="12">
        <v>1</v>
      </c>
      <c r="J67" s="12">
        <v>8.9</v>
      </c>
      <c r="K67" s="12"/>
      <c r="L67" s="12">
        <v>19.45</v>
      </c>
      <c r="M67" s="11">
        <f t="shared" si="0"/>
        <v>19.45</v>
      </c>
      <c r="N67" s="12">
        <v>10.58</v>
      </c>
      <c r="O67" s="12">
        <v>3</v>
      </c>
      <c r="P67" s="12">
        <v>16.62</v>
      </c>
      <c r="Q67" s="12">
        <v>4.2</v>
      </c>
      <c r="R67" s="12">
        <v>8.6</v>
      </c>
      <c r="S67" s="12">
        <v>5</v>
      </c>
      <c r="T67" s="12">
        <v>3</v>
      </c>
      <c r="U67" s="12">
        <f t="shared" si="1"/>
        <v>80.350000000000023</v>
      </c>
      <c r="V67" s="12">
        <v>68.25</v>
      </c>
      <c r="W67" s="14" t="s">
        <v>118</v>
      </c>
      <c r="X67" s="31" t="s">
        <v>377</v>
      </c>
      <c r="Y67" s="2"/>
      <c r="Z67" s="2"/>
      <c r="AA67" s="2"/>
      <c r="AB67" s="2"/>
      <c r="AC67" s="2"/>
    </row>
    <row r="68" spans="2:29" hidden="1" x14ac:dyDescent="0.25">
      <c r="B68" s="99"/>
      <c r="C68" s="100" t="s">
        <v>119</v>
      </c>
      <c r="D68" s="101"/>
      <c r="E68" s="102"/>
      <c r="F68" s="32"/>
      <c r="G68" s="33">
        <f t="shared" ref="G68:L68" si="2">SUM(G6:G67)</f>
        <v>1116.07</v>
      </c>
      <c r="H68" s="33">
        <f t="shared" si="2"/>
        <v>30</v>
      </c>
      <c r="I68" s="33">
        <f t="shared" si="2"/>
        <v>2902.5</v>
      </c>
      <c r="J68" s="33">
        <f t="shared" si="2"/>
        <v>1635.43</v>
      </c>
      <c r="K68" s="33">
        <f t="shared" si="2"/>
        <v>0</v>
      </c>
      <c r="L68" s="33">
        <f t="shared" si="2"/>
        <v>6115.1320000000005</v>
      </c>
      <c r="M68" s="33">
        <f t="shared" si="0"/>
        <v>6115.1320000000005</v>
      </c>
      <c r="N68" s="33">
        <f t="shared" ref="N68:T68" si="3">SUM(N6:N67)</f>
        <v>3904.56</v>
      </c>
      <c r="O68" s="33">
        <f t="shared" si="3"/>
        <v>2092.6714999999999</v>
      </c>
      <c r="P68" s="33">
        <f t="shared" si="3"/>
        <v>7753.8199999999988</v>
      </c>
      <c r="Q68" s="33">
        <f t="shared" si="3"/>
        <v>6767.37</v>
      </c>
      <c r="R68" s="33">
        <f t="shared" si="3"/>
        <v>1118.35025</v>
      </c>
      <c r="S68" s="33">
        <f t="shared" si="3"/>
        <v>369.88</v>
      </c>
      <c r="T68" s="33">
        <f t="shared" si="3"/>
        <v>312.64</v>
      </c>
      <c r="U68" s="34">
        <f t="shared" si="1"/>
        <v>34118.423749999994</v>
      </c>
      <c r="V68" s="33">
        <f>SUM(V6:V67)</f>
        <v>32838.6999</v>
      </c>
      <c r="W68" s="33"/>
      <c r="X68" s="33"/>
      <c r="Y68" s="33"/>
      <c r="Z68" s="33"/>
      <c r="AA68" s="33"/>
      <c r="AB68" s="33"/>
      <c r="AC68" s="33"/>
    </row>
    <row r="69" spans="2:29" ht="409.5" hidden="1" x14ac:dyDescent="0.25">
      <c r="B69" s="97" t="s">
        <v>120</v>
      </c>
      <c r="C69" s="29" t="s">
        <v>121</v>
      </c>
      <c r="D69" s="29" t="s">
        <v>122</v>
      </c>
      <c r="E69" s="9">
        <v>63</v>
      </c>
      <c r="F69" s="35" t="s">
        <v>123</v>
      </c>
      <c r="G69" s="12"/>
      <c r="H69" s="12"/>
      <c r="I69" s="12"/>
      <c r="J69" s="12"/>
      <c r="K69" s="12"/>
      <c r="L69" s="12"/>
      <c r="M69" s="11">
        <f t="shared" si="0"/>
        <v>0</v>
      </c>
      <c r="N69" s="12"/>
      <c r="O69" s="12">
        <v>50.26</v>
      </c>
      <c r="P69" s="12"/>
      <c r="Q69" s="12">
        <v>53</v>
      </c>
      <c r="R69" s="12">
        <v>15</v>
      </c>
      <c r="S69" s="12"/>
      <c r="T69" s="12">
        <v>239.74</v>
      </c>
      <c r="U69" s="12">
        <f t="shared" si="1"/>
        <v>358</v>
      </c>
      <c r="V69" s="12">
        <v>379.08</v>
      </c>
      <c r="W69" s="12"/>
      <c r="X69" s="12" t="s">
        <v>378</v>
      </c>
      <c r="Y69" s="2"/>
      <c r="Z69" s="2"/>
      <c r="AA69" s="2"/>
      <c r="AB69" s="2"/>
      <c r="AC69" s="2"/>
    </row>
    <row r="70" spans="2:29" ht="409.5" hidden="1" x14ac:dyDescent="0.25">
      <c r="B70" s="98"/>
      <c r="C70" s="90" t="s">
        <v>124</v>
      </c>
      <c r="D70" s="90" t="s">
        <v>125</v>
      </c>
      <c r="E70" s="9">
        <v>64</v>
      </c>
      <c r="F70" s="16" t="s">
        <v>126</v>
      </c>
      <c r="G70" s="12"/>
      <c r="H70" s="12"/>
      <c r="I70" s="12"/>
      <c r="J70" s="12">
        <v>0.4</v>
      </c>
      <c r="K70" s="12"/>
      <c r="L70" s="12">
        <v>7.5</v>
      </c>
      <c r="M70" s="11">
        <f t="shared" si="0"/>
        <v>7.5</v>
      </c>
      <c r="N70" s="12">
        <f>36+72+30.82</f>
        <v>138.82</v>
      </c>
      <c r="O70" s="12">
        <v>11.83</v>
      </c>
      <c r="P70" s="12">
        <v>13</v>
      </c>
      <c r="Q70" s="12">
        <f>11.5+1.8+0.6+5.75+3</f>
        <v>22.65</v>
      </c>
      <c r="R70" s="12">
        <v>60</v>
      </c>
      <c r="S70" s="12">
        <v>40</v>
      </c>
      <c r="T70" s="12"/>
      <c r="U70" s="12">
        <f t="shared" ref="U70:U133" si="4">SUM(M70:T70,G70:J70)</f>
        <v>294.2</v>
      </c>
      <c r="V70" s="12">
        <f>U70-30.82+2.5</f>
        <v>265.88</v>
      </c>
      <c r="W70" s="12"/>
      <c r="X70" s="12" t="s">
        <v>379</v>
      </c>
      <c r="Y70" s="2"/>
      <c r="Z70" s="2"/>
      <c r="AA70" s="2"/>
      <c r="AB70" s="2"/>
      <c r="AC70" s="2"/>
    </row>
    <row r="71" spans="2:29" ht="31.5" hidden="1" x14ac:dyDescent="0.25">
      <c r="B71" s="98"/>
      <c r="C71" s="91"/>
      <c r="D71" s="91"/>
      <c r="E71" s="9">
        <v>65</v>
      </c>
      <c r="F71" s="16" t="s">
        <v>127</v>
      </c>
      <c r="G71" s="12"/>
      <c r="H71" s="12"/>
      <c r="I71" s="12"/>
      <c r="J71" s="12"/>
      <c r="K71" s="12"/>
      <c r="L71" s="12"/>
      <c r="M71" s="11">
        <f t="shared" ref="M71:M92" si="5">SUM(K71:L71)</f>
        <v>0</v>
      </c>
      <c r="N71" s="12"/>
      <c r="O71" s="12"/>
      <c r="P71" s="12"/>
      <c r="Q71" s="12"/>
      <c r="R71" s="12"/>
      <c r="S71" s="12"/>
      <c r="T71" s="12"/>
      <c r="U71" s="12">
        <f t="shared" si="4"/>
        <v>0</v>
      </c>
      <c r="V71" s="12"/>
      <c r="W71" s="12"/>
      <c r="X71" s="12"/>
      <c r="Y71" s="2"/>
      <c r="Z71" s="2"/>
      <c r="AA71" s="2"/>
      <c r="AB71" s="2"/>
      <c r="AC71" s="2"/>
    </row>
    <row r="72" spans="2:29" ht="31.5" hidden="1" x14ac:dyDescent="0.25">
      <c r="B72" s="98"/>
      <c r="C72" s="91"/>
      <c r="D72" s="91"/>
      <c r="E72" s="9">
        <v>66</v>
      </c>
      <c r="F72" s="16" t="s">
        <v>128</v>
      </c>
      <c r="G72" s="12"/>
      <c r="H72" s="12"/>
      <c r="I72" s="12"/>
      <c r="J72" s="12"/>
      <c r="K72" s="12"/>
      <c r="L72" s="12"/>
      <c r="M72" s="11">
        <f t="shared" si="5"/>
        <v>0</v>
      </c>
      <c r="N72" s="12"/>
      <c r="O72" s="12"/>
      <c r="P72" s="12"/>
      <c r="Q72" s="12"/>
      <c r="R72" s="12"/>
      <c r="S72" s="12"/>
      <c r="T72" s="12"/>
      <c r="U72" s="12">
        <f t="shared" si="4"/>
        <v>0</v>
      </c>
      <c r="V72" s="12"/>
      <c r="W72" s="12"/>
      <c r="X72" s="12"/>
      <c r="Y72" s="2"/>
      <c r="Z72" s="2"/>
      <c r="AA72" s="2"/>
      <c r="AB72" s="2"/>
      <c r="AC72" s="2"/>
    </row>
    <row r="73" spans="2:29" ht="409.5" hidden="1" x14ac:dyDescent="0.25">
      <c r="B73" s="98"/>
      <c r="C73" s="91"/>
      <c r="D73" s="91"/>
      <c r="E73" s="9">
        <v>67</v>
      </c>
      <c r="F73" s="16" t="s">
        <v>129</v>
      </c>
      <c r="G73" s="12"/>
      <c r="H73" s="12"/>
      <c r="I73" s="12"/>
      <c r="J73" s="12">
        <v>8.8000000000000007</v>
      </c>
      <c r="K73" s="12">
        <v>48.29</v>
      </c>
      <c r="L73" s="12">
        <f>53.19+17.56+11.1</f>
        <v>81.849999999999994</v>
      </c>
      <c r="M73" s="11">
        <f t="shared" si="5"/>
        <v>130.13999999999999</v>
      </c>
      <c r="N73" s="12">
        <v>57.53</v>
      </c>
      <c r="O73" s="12">
        <v>17.59</v>
      </c>
      <c r="P73" s="12">
        <v>10</v>
      </c>
      <c r="Q73" s="12">
        <f>11.5+1.8+0.6+5.75+3+600+29.3+13+374.4+205</f>
        <v>1244.3499999999999</v>
      </c>
      <c r="R73" s="12">
        <v>50</v>
      </c>
      <c r="S73" s="12">
        <v>54.2</v>
      </c>
      <c r="T73" s="12">
        <v>46</v>
      </c>
      <c r="U73" s="12">
        <f t="shared" si="4"/>
        <v>1618.61</v>
      </c>
      <c r="V73" s="12">
        <f>U73-374.4-29.3+25.92</f>
        <v>1240.8300000000002</v>
      </c>
      <c r="W73" s="12"/>
      <c r="X73" s="14" t="s">
        <v>380</v>
      </c>
      <c r="Y73" s="2"/>
      <c r="Z73" s="2"/>
      <c r="AA73" s="2"/>
      <c r="AB73" s="2"/>
      <c r="AC73" s="2"/>
    </row>
    <row r="74" spans="2:29" ht="63" hidden="1" x14ac:dyDescent="0.25">
      <c r="B74" s="98"/>
      <c r="C74" s="91"/>
      <c r="D74" s="91"/>
      <c r="E74" s="9">
        <v>68</v>
      </c>
      <c r="F74" s="16" t="s">
        <v>130</v>
      </c>
      <c r="G74" s="12"/>
      <c r="H74" s="12"/>
      <c r="I74" s="12"/>
      <c r="J74" s="12"/>
      <c r="K74" s="12"/>
      <c r="L74" s="12"/>
      <c r="M74" s="11">
        <f t="shared" si="5"/>
        <v>0</v>
      </c>
      <c r="N74" s="12"/>
      <c r="O74" s="12"/>
      <c r="P74" s="12"/>
      <c r="Q74" s="12"/>
      <c r="R74" s="12"/>
      <c r="S74" s="12"/>
      <c r="T74" s="12"/>
      <c r="U74" s="12">
        <f t="shared" si="4"/>
        <v>0</v>
      </c>
      <c r="V74" s="12"/>
      <c r="W74" s="12"/>
      <c r="X74" s="12"/>
      <c r="Y74" s="2"/>
      <c r="Z74" s="2"/>
      <c r="AA74" s="2"/>
      <c r="AB74" s="2"/>
      <c r="AC74" s="2"/>
    </row>
    <row r="75" spans="2:29" ht="204.75" hidden="1" x14ac:dyDescent="0.25">
      <c r="B75" s="98"/>
      <c r="C75" s="90" t="s">
        <v>131</v>
      </c>
      <c r="D75" s="90" t="s">
        <v>132</v>
      </c>
      <c r="E75" s="9">
        <v>69</v>
      </c>
      <c r="F75" s="16" t="s">
        <v>133</v>
      </c>
      <c r="G75" s="36"/>
      <c r="H75" s="36"/>
      <c r="I75" s="36"/>
      <c r="J75" s="36">
        <v>2.2999999999999998</v>
      </c>
      <c r="K75" s="36"/>
      <c r="L75" s="36"/>
      <c r="M75" s="11">
        <f t="shared" si="5"/>
        <v>0</v>
      </c>
      <c r="N75" s="36">
        <v>3.15</v>
      </c>
      <c r="O75" s="36">
        <v>0.8</v>
      </c>
      <c r="P75" s="36">
        <v>14.05</v>
      </c>
      <c r="Q75" s="36"/>
      <c r="R75" s="36">
        <v>1.76</v>
      </c>
      <c r="S75" s="36">
        <v>4.34</v>
      </c>
      <c r="T75" s="36">
        <v>0</v>
      </c>
      <c r="U75" s="12">
        <f t="shared" si="4"/>
        <v>26.400000000000002</v>
      </c>
      <c r="V75" s="12">
        <v>27.72</v>
      </c>
      <c r="W75" s="12"/>
      <c r="X75" s="14" t="s">
        <v>381</v>
      </c>
      <c r="Y75" s="2"/>
      <c r="Z75" s="2"/>
      <c r="AA75" s="2"/>
      <c r="AB75" s="2"/>
      <c r="AC75" s="2"/>
    </row>
    <row r="76" spans="2:29" ht="173.25" hidden="1" x14ac:dyDescent="0.25">
      <c r="B76" s="98"/>
      <c r="C76" s="90"/>
      <c r="D76" s="90"/>
      <c r="E76" s="9">
        <v>70</v>
      </c>
      <c r="F76" s="16" t="s">
        <v>134</v>
      </c>
      <c r="G76" s="36">
        <v>0.6</v>
      </c>
      <c r="H76" s="36"/>
      <c r="I76" s="36"/>
      <c r="J76" s="36">
        <f>24+8.5</f>
        <v>32.5</v>
      </c>
      <c r="K76" s="36"/>
      <c r="L76" s="36"/>
      <c r="M76" s="11">
        <f t="shared" si="5"/>
        <v>0</v>
      </c>
      <c r="N76" s="36"/>
      <c r="O76" s="36"/>
      <c r="P76" s="36"/>
      <c r="Q76" s="36">
        <v>0.75</v>
      </c>
      <c r="R76" s="36"/>
      <c r="S76" s="36"/>
      <c r="T76" s="36">
        <v>0</v>
      </c>
      <c r="U76" s="12">
        <f t="shared" si="4"/>
        <v>33.85</v>
      </c>
      <c r="V76" s="12">
        <v>35.54</v>
      </c>
      <c r="W76" s="12"/>
      <c r="X76" s="14" t="s">
        <v>382</v>
      </c>
      <c r="Y76" s="2"/>
      <c r="Z76" s="2"/>
      <c r="AA76" s="2"/>
      <c r="AB76" s="2"/>
      <c r="AC76" s="2"/>
    </row>
    <row r="77" spans="2:29" ht="63" hidden="1" x14ac:dyDescent="0.25">
      <c r="B77" s="98"/>
      <c r="C77" s="90"/>
      <c r="D77" s="90"/>
      <c r="E77" s="9">
        <v>71</v>
      </c>
      <c r="F77" s="16" t="s">
        <v>135</v>
      </c>
      <c r="G77" s="36"/>
      <c r="H77" s="36"/>
      <c r="I77" s="36"/>
      <c r="J77" s="36"/>
      <c r="K77" s="36"/>
      <c r="L77" s="36"/>
      <c r="M77" s="11">
        <f t="shared" si="5"/>
        <v>0</v>
      </c>
      <c r="N77" s="36"/>
      <c r="O77" s="36"/>
      <c r="P77" s="36"/>
      <c r="Q77" s="36"/>
      <c r="R77" s="36"/>
      <c r="S77" s="36"/>
      <c r="T77" s="36">
        <v>0</v>
      </c>
      <c r="U77" s="12">
        <f t="shared" si="4"/>
        <v>0</v>
      </c>
      <c r="V77" s="12">
        <v>0</v>
      </c>
      <c r="W77" s="12"/>
      <c r="X77" s="12"/>
      <c r="Y77" s="2"/>
      <c r="Z77" s="2"/>
      <c r="AA77" s="2"/>
      <c r="AB77" s="2"/>
      <c r="AC77" s="2"/>
    </row>
    <row r="78" spans="2:29" ht="299.25" hidden="1" x14ac:dyDescent="0.25">
      <c r="B78" s="98"/>
      <c r="C78" s="90"/>
      <c r="D78" s="90"/>
      <c r="E78" s="9">
        <v>72</v>
      </c>
      <c r="F78" s="16" t="s">
        <v>136</v>
      </c>
      <c r="G78" s="36"/>
      <c r="H78" s="36"/>
      <c r="I78" s="36"/>
      <c r="J78" s="36"/>
      <c r="K78" s="36"/>
      <c r="L78" s="36"/>
      <c r="M78" s="11">
        <f t="shared" si="5"/>
        <v>0</v>
      </c>
      <c r="N78" s="36"/>
      <c r="O78" s="36">
        <v>20.07</v>
      </c>
      <c r="P78" s="36"/>
      <c r="Q78" s="36"/>
      <c r="R78" s="36">
        <f>11.5+2.3</f>
        <v>13.8</v>
      </c>
      <c r="S78" s="36">
        <f>0.5+0.8+2+3.45+3.45+1+1+8.05+6.9</f>
        <v>27.15</v>
      </c>
      <c r="T78" s="36">
        <v>0</v>
      </c>
      <c r="U78" s="12">
        <f t="shared" si="4"/>
        <v>61.02</v>
      </c>
      <c r="V78" s="12">
        <v>64.069999999999993</v>
      </c>
      <c r="W78" s="12"/>
      <c r="X78" s="14" t="s">
        <v>383</v>
      </c>
      <c r="Y78" s="2"/>
      <c r="Z78" s="2"/>
      <c r="AA78" s="2"/>
      <c r="AB78" s="2"/>
      <c r="AC78" s="2"/>
    </row>
    <row r="79" spans="2:29" ht="409.5" hidden="1" x14ac:dyDescent="0.25">
      <c r="B79" s="98"/>
      <c r="C79" s="82" t="s">
        <v>137</v>
      </c>
      <c r="D79" s="82" t="s">
        <v>138</v>
      </c>
      <c r="E79" s="9">
        <v>73</v>
      </c>
      <c r="F79" s="16" t="s">
        <v>139</v>
      </c>
      <c r="G79" s="12">
        <v>210</v>
      </c>
      <c r="H79" s="12">
        <v>126.4</v>
      </c>
      <c r="I79" s="12"/>
      <c r="J79" s="12">
        <v>675.44</v>
      </c>
      <c r="K79" s="12"/>
      <c r="L79" s="12">
        <v>452.78</v>
      </c>
      <c r="M79" s="11">
        <f t="shared" si="5"/>
        <v>452.78</v>
      </c>
      <c r="N79" s="12">
        <v>481.32</v>
      </c>
      <c r="O79" s="12">
        <v>167.94</v>
      </c>
      <c r="P79" s="37"/>
      <c r="Q79" s="12">
        <v>256.70999999999998</v>
      </c>
      <c r="R79" s="12">
        <v>51.35</v>
      </c>
      <c r="S79" s="12"/>
      <c r="T79" s="12">
        <v>114.1</v>
      </c>
      <c r="U79" s="12">
        <f t="shared" si="4"/>
        <v>2536.04</v>
      </c>
      <c r="V79" s="21">
        <v>1779.77</v>
      </c>
      <c r="W79" s="12" t="s">
        <v>140</v>
      </c>
      <c r="X79" s="12" t="s">
        <v>384</v>
      </c>
      <c r="Y79" s="2"/>
      <c r="Z79" s="2"/>
      <c r="AA79" s="2"/>
      <c r="AB79" s="2"/>
      <c r="AC79" s="2"/>
    </row>
    <row r="80" spans="2:29" ht="315" hidden="1" x14ac:dyDescent="0.25">
      <c r="B80" s="98"/>
      <c r="C80" s="82"/>
      <c r="D80" s="82"/>
      <c r="E80" s="9">
        <v>74</v>
      </c>
      <c r="F80" s="16" t="s">
        <v>141</v>
      </c>
      <c r="G80" s="38">
        <v>4787.22</v>
      </c>
      <c r="H80" s="38"/>
      <c r="I80" s="38"/>
      <c r="J80" s="38"/>
      <c r="K80" s="38"/>
      <c r="L80" s="38"/>
      <c r="M80" s="11">
        <f t="shared" si="5"/>
        <v>0</v>
      </c>
      <c r="N80" s="38"/>
      <c r="O80" s="38"/>
      <c r="P80" s="38">
        <v>6.75</v>
      </c>
      <c r="Q80" s="38"/>
      <c r="R80" s="38"/>
      <c r="S80" s="38"/>
      <c r="T80" s="38"/>
      <c r="U80" s="12">
        <f t="shared" si="4"/>
        <v>4793.97</v>
      </c>
      <c r="V80" s="38">
        <v>3562</v>
      </c>
      <c r="W80" s="37" t="s">
        <v>142</v>
      </c>
      <c r="X80" s="19" t="s">
        <v>385</v>
      </c>
      <c r="Y80" s="2"/>
      <c r="Z80" s="2"/>
      <c r="AA80" s="2"/>
      <c r="AB80" s="2"/>
      <c r="AC80" s="2"/>
    </row>
    <row r="81" spans="2:29" ht="236.25" hidden="1" x14ac:dyDescent="0.25">
      <c r="B81" s="98"/>
      <c r="C81" s="82"/>
      <c r="D81" s="82"/>
      <c r="E81" s="9">
        <v>75</v>
      </c>
      <c r="F81" s="16" t="s">
        <v>143</v>
      </c>
      <c r="G81" s="38">
        <v>295</v>
      </c>
      <c r="H81" s="38"/>
      <c r="I81" s="38"/>
      <c r="J81" s="38"/>
      <c r="K81" s="38"/>
      <c r="L81" s="38"/>
      <c r="M81" s="11">
        <f t="shared" si="5"/>
        <v>0</v>
      </c>
      <c r="N81" s="38"/>
      <c r="O81" s="38"/>
      <c r="P81" s="38"/>
      <c r="Q81" s="38">
        <v>791.2</v>
      </c>
      <c r="R81" s="38"/>
      <c r="S81" s="38"/>
      <c r="T81" s="38"/>
      <c r="U81" s="12">
        <f t="shared" si="4"/>
        <v>1086.2</v>
      </c>
      <c r="V81" s="38">
        <v>1141.53</v>
      </c>
      <c r="W81" s="12"/>
      <c r="X81" s="12" t="s">
        <v>386</v>
      </c>
      <c r="Y81" s="2"/>
      <c r="Z81" s="2"/>
      <c r="AA81" s="2"/>
      <c r="AB81" s="2"/>
      <c r="AC81" s="2"/>
    </row>
    <row r="82" spans="2:29" ht="173.25" hidden="1" x14ac:dyDescent="0.25">
      <c r="B82" s="98"/>
      <c r="C82" s="82"/>
      <c r="D82" s="82"/>
      <c r="E82" s="9">
        <v>76</v>
      </c>
      <c r="F82" s="16" t="s">
        <v>144</v>
      </c>
      <c r="G82" s="38"/>
      <c r="H82" s="38"/>
      <c r="I82" s="38"/>
      <c r="J82" s="38"/>
      <c r="K82" s="38"/>
      <c r="L82" s="38">
        <v>176.74</v>
      </c>
      <c r="M82" s="11">
        <f t="shared" si="5"/>
        <v>176.74</v>
      </c>
      <c r="N82" s="38">
        <v>1482</v>
      </c>
      <c r="O82" s="38"/>
      <c r="P82" s="38">
        <v>75</v>
      </c>
      <c r="Q82" s="38">
        <v>1140.1500000000001</v>
      </c>
      <c r="R82" s="38"/>
      <c r="S82" s="38"/>
      <c r="T82" s="38"/>
      <c r="U82" s="12">
        <f t="shared" si="4"/>
        <v>2873.8900000000003</v>
      </c>
      <c r="V82" s="38">
        <v>2060.4299999999998</v>
      </c>
      <c r="W82" s="12" t="s">
        <v>145</v>
      </c>
      <c r="X82" s="12" t="s">
        <v>387</v>
      </c>
      <c r="Y82" s="2"/>
      <c r="Z82" s="2"/>
      <c r="AA82" s="2"/>
      <c r="AB82" s="2"/>
      <c r="AC82" s="2"/>
    </row>
    <row r="83" spans="2:29" ht="267.75" hidden="1" x14ac:dyDescent="0.25">
      <c r="B83" s="98"/>
      <c r="C83" s="82"/>
      <c r="D83" s="82"/>
      <c r="E83" s="9">
        <v>77</v>
      </c>
      <c r="F83" s="16" t="s">
        <v>146</v>
      </c>
      <c r="G83" s="38">
        <v>60</v>
      </c>
      <c r="H83" s="38"/>
      <c r="I83" s="38"/>
      <c r="J83" s="38">
        <v>55.8</v>
      </c>
      <c r="K83" s="38"/>
      <c r="L83" s="38">
        <v>205.2</v>
      </c>
      <c r="M83" s="11">
        <f t="shared" si="5"/>
        <v>205.2</v>
      </c>
      <c r="N83" s="38">
        <v>1758.41</v>
      </c>
      <c r="O83" s="38">
        <v>0</v>
      </c>
      <c r="P83" s="38"/>
      <c r="Q83" s="38"/>
      <c r="R83" s="38"/>
      <c r="S83" s="38"/>
      <c r="T83" s="38"/>
      <c r="U83" s="12">
        <f t="shared" si="4"/>
        <v>2079.4100000000003</v>
      </c>
      <c r="V83" s="38">
        <v>2133.5100000000002</v>
      </c>
      <c r="W83" s="39"/>
      <c r="X83" s="12" t="s">
        <v>388</v>
      </c>
      <c r="Y83" s="2"/>
      <c r="Z83" s="2"/>
      <c r="AA83" s="2"/>
      <c r="AB83" s="2"/>
      <c r="AC83" s="2"/>
    </row>
    <row r="84" spans="2:29" ht="141.75" hidden="1" x14ac:dyDescent="0.25">
      <c r="B84" s="98"/>
      <c r="C84" s="82"/>
      <c r="D84" s="82"/>
      <c r="E84" s="9">
        <v>78</v>
      </c>
      <c r="F84" s="16" t="s">
        <v>147</v>
      </c>
      <c r="G84" s="38"/>
      <c r="H84" s="38"/>
      <c r="I84" s="38"/>
      <c r="J84" s="38"/>
      <c r="K84" s="38"/>
      <c r="L84" s="38"/>
      <c r="M84" s="11">
        <f t="shared" si="5"/>
        <v>0</v>
      </c>
      <c r="N84" s="38"/>
      <c r="O84" s="38"/>
      <c r="P84" s="38"/>
      <c r="Q84" s="38"/>
      <c r="R84" s="38">
        <v>193.38</v>
      </c>
      <c r="S84" s="38"/>
      <c r="T84" s="38"/>
      <c r="U84" s="12">
        <f t="shared" si="4"/>
        <v>193.38</v>
      </c>
      <c r="V84" s="38">
        <v>203.05</v>
      </c>
      <c r="W84" s="40"/>
      <c r="X84" s="12" t="s">
        <v>389</v>
      </c>
      <c r="Y84" s="2"/>
      <c r="Z84" s="2"/>
      <c r="AA84" s="2"/>
      <c r="AB84" s="2"/>
      <c r="AC84" s="2"/>
    </row>
    <row r="85" spans="2:29" ht="315" hidden="1" x14ac:dyDescent="0.25">
      <c r="B85" s="98"/>
      <c r="C85" s="82"/>
      <c r="D85" s="82"/>
      <c r="E85" s="9">
        <v>79</v>
      </c>
      <c r="F85" s="10" t="s">
        <v>58</v>
      </c>
      <c r="G85" s="38"/>
      <c r="H85" s="38"/>
      <c r="I85" s="38"/>
      <c r="J85" s="38"/>
      <c r="K85" s="38"/>
      <c r="L85" s="38"/>
      <c r="M85" s="11">
        <f t="shared" si="5"/>
        <v>0</v>
      </c>
      <c r="N85" s="38"/>
      <c r="O85" s="38"/>
      <c r="P85" s="38"/>
      <c r="Q85" s="38">
        <v>132.9</v>
      </c>
      <c r="R85" s="38"/>
      <c r="S85" s="38">
        <v>412.6</v>
      </c>
      <c r="T85" s="38"/>
      <c r="U85" s="12">
        <f t="shared" si="4"/>
        <v>545.5</v>
      </c>
      <c r="V85" s="38">
        <v>529.04</v>
      </c>
      <c r="W85" s="37" t="s">
        <v>148</v>
      </c>
      <c r="X85" s="12" t="s">
        <v>390</v>
      </c>
      <c r="Y85" s="2"/>
      <c r="Z85" s="2"/>
      <c r="AA85" s="2"/>
      <c r="AB85" s="2"/>
      <c r="AC85" s="2"/>
    </row>
    <row r="86" spans="2:29" ht="409.5" hidden="1" x14ac:dyDescent="0.25">
      <c r="B86" s="98"/>
      <c r="C86" s="90" t="s">
        <v>149</v>
      </c>
      <c r="D86" s="90" t="s">
        <v>150</v>
      </c>
      <c r="E86" s="9">
        <v>80</v>
      </c>
      <c r="F86" s="17" t="s">
        <v>151</v>
      </c>
      <c r="G86" s="12"/>
      <c r="H86" s="12"/>
      <c r="I86" s="12"/>
      <c r="J86" s="12"/>
      <c r="K86" s="12"/>
      <c r="L86" s="12">
        <v>62.9</v>
      </c>
      <c r="M86" s="11">
        <f t="shared" si="5"/>
        <v>62.9</v>
      </c>
      <c r="N86" s="12"/>
      <c r="O86" s="12">
        <v>32.56</v>
      </c>
      <c r="P86" s="12"/>
      <c r="Q86" s="12">
        <v>17.5</v>
      </c>
      <c r="R86" s="12">
        <v>29.3</v>
      </c>
      <c r="S86" s="12"/>
      <c r="T86" s="12">
        <v>8</v>
      </c>
      <c r="U86" s="12">
        <f t="shared" si="4"/>
        <v>150.26000000000002</v>
      </c>
      <c r="V86" s="12">
        <v>117.66</v>
      </c>
      <c r="W86" s="12"/>
      <c r="X86" s="12" t="s">
        <v>391</v>
      </c>
      <c r="Y86" s="2"/>
      <c r="Z86" s="2"/>
      <c r="AA86" s="2"/>
      <c r="AB86" s="2"/>
      <c r="AC86" s="2"/>
    </row>
    <row r="87" spans="2:29" ht="409.5" hidden="1" x14ac:dyDescent="0.25">
      <c r="B87" s="98"/>
      <c r="C87" s="90"/>
      <c r="D87" s="90"/>
      <c r="E87" s="9">
        <v>81</v>
      </c>
      <c r="F87" s="17" t="s">
        <v>152</v>
      </c>
      <c r="G87" s="12"/>
      <c r="H87" s="12"/>
      <c r="I87" s="12"/>
      <c r="J87" s="12"/>
      <c r="K87" s="12"/>
      <c r="L87" s="12"/>
      <c r="M87" s="11">
        <f t="shared" si="5"/>
        <v>0</v>
      </c>
      <c r="N87" s="12">
        <f>249.5+127+807+76.4</f>
        <v>1259.9000000000001</v>
      </c>
      <c r="O87" s="12"/>
      <c r="P87" s="12"/>
      <c r="Q87" s="12">
        <v>21.98</v>
      </c>
      <c r="R87" s="12">
        <v>10</v>
      </c>
      <c r="S87" s="12"/>
      <c r="T87" s="12"/>
      <c r="U87" s="12">
        <f t="shared" si="4"/>
        <v>1291.8800000000001</v>
      </c>
      <c r="V87" s="12">
        <v>1278.83</v>
      </c>
      <c r="W87" s="12"/>
      <c r="X87" s="14" t="s">
        <v>392</v>
      </c>
      <c r="Y87" s="2"/>
      <c r="Z87" s="2"/>
      <c r="AA87" s="2"/>
      <c r="AB87" s="2"/>
      <c r="AC87" s="2"/>
    </row>
    <row r="88" spans="2:29" ht="126" hidden="1" x14ac:dyDescent="0.25">
      <c r="B88" s="98"/>
      <c r="C88" s="90"/>
      <c r="D88" s="90"/>
      <c r="E88" s="9">
        <v>82</v>
      </c>
      <c r="F88" s="17" t="s">
        <v>153</v>
      </c>
      <c r="G88" s="12"/>
      <c r="H88" s="12"/>
      <c r="I88" s="12"/>
      <c r="J88" s="12"/>
      <c r="K88" s="12"/>
      <c r="L88" s="12"/>
      <c r="M88" s="11">
        <f t="shared" si="5"/>
        <v>0</v>
      </c>
      <c r="N88" s="12"/>
      <c r="O88" s="12"/>
      <c r="P88" s="12"/>
      <c r="Q88" s="12">
        <v>10</v>
      </c>
      <c r="R88" s="12"/>
      <c r="S88" s="12"/>
      <c r="T88" s="12"/>
      <c r="U88" s="12">
        <f t="shared" si="4"/>
        <v>10</v>
      </c>
      <c r="V88" s="12"/>
      <c r="W88" s="12"/>
      <c r="X88" s="12" t="s">
        <v>154</v>
      </c>
      <c r="Y88" s="2"/>
      <c r="Z88" s="2"/>
      <c r="AA88" s="2"/>
      <c r="AB88" s="2"/>
      <c r="AC88" s="2"/>
    </row>
    <row r="89" spans="2:29" ht="330.75" hidden="1" x14ac:dyDescent="0.25">
      <c r="B89" s="98"/>
      <c r="C89" s="90"/>
      <c r="D89" s="90"/>
      <c r="E89" s="9">
        <v>83</v>
      </c>
      <c r="F89" s="17" t="s">
        <v>155</v>
      </c>
      <c r="G89" s="12"/>
      <c r="H89" s="12"/>
      <c r="I89" s="12"/>
      <c r="J89" s="12"/>
      <c r="K89" s="12">
        <v>563</v>
      </c>
      <c r="L89" s="12">
        <v>671.78</v>
      </c>
      <c r="M89" s="11">
        <f t="shared" si="5"/>
        <v>1234.78</v>
      </c>
      <c r="N89" s="12"/>
      <c r="O89" s="12"/>
      <c r="P89" s="12"/>
      <c r="Q89" s="12">
        <v>45.32</v>
      </c>
      <c r="R89" s="12"/>
      <c r="S89" s="12"/>
      <c r="T89" s="12"/>
      <c r="U89" s="12">
        <f t="shared" si="4"/>
        <v>1280.0999999999999</v>
      </c>
      <c r="V89" s="12">
        <v>1314.77</v>
      </c>
      <c r="W89" s="12"/>
      <c r="X89" s="14" t="s">
        <v>393</v>
      </c>
      <c r="Y89" s="2"/>
      <c r="Z89" s="2"/>
      <c r="AA89" s="2"/>
      <c r="AB89" s="2"/>
      <c r="AC89" s="2"/>
    </row>
    <row r="90" spans="2:29" ht="315" hidden="1" x14ac:dyDescent="0.25">
      <c r="B90" s="98"/>
      <c r="C90" s="29" t="s">
        <v>156</v>
      </c>
      <c r="D90" s="29" t="s">
        <v>157</v>
      </c>
      <c r="E90" s="9">
        <v>84</v>
      </c>
      <c r="F90" s="17" t="s">
        <v>158</v>
      </c>
      <c r="G90" s="12"/>
      <c r="H90" s="12"/>
      <c r="I90" s="12"/>
      <c r="J90" s="11">
        <v>2.75</v>
      </c>
      <c r="K90" s="11"/>
      <c r="L90" s="11"/>
      <c r="M90" s="11">
        <f t="shared" si="5"/>
        <v>0</v>
      </c>
      <c r="N90" s="11"/>
      <c r="O90" s="11">
        <v>9.9</v>
      </c>
      <c r="P90" s="11"/>
      <c r="Q90" s="11">
        <v>17.5</v>
      </c>
      <c r="R90" s="11">
        <v>53</v>
      </c>
      <c r="S90" s="11">
        <v>3</v>
      </c>
      <c r="T90" s="11">
        <v>7.6</v>
      </c>
      <c r="U90" s="12">
        <f t="shared" si="4"/>
        <v>93.75</v>
      </c>
      <c r="V90" s="12">
        <f>U90-20.25</f>
        <v>73.5</v>
      </c>
      <c r="W90" s="12"/>
      <c r="X90" s="14" t="s">
        <v>394</v>
      </c>
      <c r="Y90" s="2"/>
      <c r="Z90" s="2"/>
      <c r="AA90" s="2"/>
      <c r="AB90" s="2"/>
      <c r="AC90" s="2"/>
    </row>
    <row r="91" spans="2:29" ht="299.25" hidden="1" x14ac:dyDescent="0.25">
      <c r="B91" s="98"/>
      <c r="C91" s="29" t="s">
        <v>159</v>
      </c>
      <c r="D91" s="29" t="s">
        <v>160</v>
      </c>
      <c r="E91" s="9">
        <v>85</v>
      </c>
      <c r="F91" s="17" t="s">
        <v>161</v>
      </c>
      <c r="G91" s="12"/>
      <c r="H91" s="12"/>
      <c r="I91" s="12"/>
      <c r="J91" s="12"/>
      <c r="K91" s="12"/>
      <c r="L91" s="12"/>
      <c r="M91" s="11">
        <f t="shared" si="5"/>
        <v>0</v>
      </c>
      <c r="N91" s="12">
        <v>3</v>
      </c>
      <c r="O91" s="12">
        <v>13.5</v>
      </c>
      <c r="P91" s="12"/>
      <c r="Q91" s="12">
        <v>1</v>
      </c>
      <c r="R91" s="12">
        <v>1</v>
      </c>
      <c r="S91" s="12">
        <v>1</v>
      </c>
      <c r="T91" s="12"/>
      <c r="U91" s="12">
        <f t="shared" si="4"/>
        <v>19.5</v>
      </c>
      <c r="V91" s="12">
        <v>21.45</v>
      </c>
      <c r="W91" s="12"/>
      <c r="X91" s="12" t="s">
        <v>395</v>
      </c>
      <c r="Y91" s="2"/>
      <c r="Z91" s="2"/>
      <c r="AA91" s="2"/>
      <c r="AB91" s="2"/>
      <c r="AC91" s="2"/>
    </row>
    <row r="92" spans="2:29" ht="189" hidden="1" x14ac:dyDescent="0.25">
      <c r="B92" s="98"/>
      <c r="C92" s="29" t="s">
        <v>162</v>
      </c>
      <c r="D92" s="41" t="s">
        <v>58</v>
      </c>
      <c r="E92" s="9">
        <v>86</v>
      </c>
      <c r="F92" s="10" t="s">
        <v>163</v>
      </c>
      <c r="G92" s="12"/>
      <c r="H92" s="12"/>
      <c r="I92" s="12"/>
      <c r="J92" s="12"/>
      <c r="K92" s="12"/>
      <c r="L92" s="12"/>
      <c r="M92" s="11">
        <f t="shared" si="5"/>
        <v>0</v>
      </c>
      <c r="N92" s="12"/>
      <c r="O92" s="12"/>
      <c r="P92" s="12"/>
      <c r="Q92" s="12"/>
      <c r="R92" s="12"/>
      <c r="S92" s="12"/>
      <c r="T92" s="12"/>
      <c r="U92" s="12">
        <f t="shared" si="4"/>
        <v>0</v>
      </c>
      <c r="V92" s="12"/>
      <c r="W92" s="12"/>
      <c r="X92" s="12"/>
      <c r="Y92" s="2"/>
      <c r="Z92" s="2"/>
      <c r="AA92" s="2"/>
      <c r="AB92" s="2"/>
      <c r="AC92" s="2"/>
    </row>
    <row r="93" spans="2:29" s="4" customFormat="1" hidden="1" x14ac:dyDescent="0.25">
      <c r="B93" s="99"/>
      <c r="C93" s="100" t="s">
        <v>164</v>
      </c>
      <c r="D93" s="101"/>
      <c r="E93" s="102"/>
      <c r="F93" s="32"/>
      <c r="G93" s="33">
        <f t="shared" ref="G93" si="6">SUM(G69:G92)</f>
        <v>5352.8200000000006</v>
      </c>
      <c r="H93" s="33">
        <f t="shared" ref="H93:L93" si="7">SUM(H69:H92)</f>
        <v>126.4</v>
      </c>
      <c r="I93" s="33">
        <f t="shared" si="7"/>
        <v>0</v>
      </c>
      <c r="J93" s="33">
        <f t="shared" si="7"/>
        <v>777.99</v>
      </c>
      <c r="K93" s="33">
        <f t="shared" si="7"/>
        <v>611.29</v>
      </c>
      <c r="L93" s="33">
        <f t="shared" si="7"/>
        <v>1658.75</v>
      </c>
      <c r="M93" s="33">
        <f t="shared" ref="M93:M133" si="8">SUM(K93:L93)</f>
        <v>2270.04</v>
      </c>
      <c r="N93" s="33">
        <f t="shared" ref="N93:S93" si="9">SUM(N69:N92)</f>
        <v>5184.1299999999992</v>
      </c>
      <c r="O93" s="33">
        <f t="shared" si="9"/>
        <v>324.45</v>
      </c>
      <c r="P93" s="33">
        <f t="shared" si="9"/>
        <v>118.8</v>
      </c>
      <c r="Q93" s="33">
        <f t="shared" si="9"/>
        <v>3755.01</v>
      </c>
      <c r="R93" s="33">
        <f t="shared" si="9"/>
        <v>478.59</v>
      </c>
      <c r="S93" s="33">
        <f t="shared" si="9"/>
        <v>542.29</v>
      </c>
      <c r="T93" s="33">
        <f>SUM(T69:T92)</f>
        <v>415.44000000000005</v>
      </c>
      <c r="U93" s="34">
        <f t="shared" si="4"/>
        <v>19345.960000000006</v>
      </c>
      <c r="V93" s="33">
        <f>SUM(V69:V92)</f>
        <v>16228.660000000002</v>
      </c>
      <c r="W93" s="33"/>
      <c r="X93" s="33"/>
      <c r="Y93" s="33"/>
      <c r="Z93" s="33"/>
      <c r="AA93" s="33"/>
      <c r="AB93" s="33"/>
      <c r="AC93" s="33"/>
    </row>
    <row r="94" spans="2:29" ht="141.75" hidden="1" x14ac:dyDescent="0.25">
      <c r="B94" s="97" t="s">
        <v>165</v>
      </c>
      <c r="C94" s="90" t="s">
        <v>166</v>
      </c>
      <c r="D94" s="90" t="s">
        <v>167</v>
      </c>
      <c r="E94" s="9">
        <v>87</v>
      </c>
      <c r="F94" s="16" t="s">
        <v>168</v>
      </c>
      <c r="G94" s="12"/>
      <c r="H94" s="12"/>
      <c r="I94" s="12"/>
      <c r="J94" s="12"/>
      <c r="K94" s="12"/>
      <c r="L94" s="12"/>
      <c r="M94" s="11">
        <f t="shared" si="8"/>
        <v>0</v>
      </c>
      <c r="N94" s="11">
        <v>200</v>
      </c>
      <c r="O94" s="12"/>
      <c r="P94" s="12"/>
      <c r="Q94" s="12"/>
      <c r="R94" s="12"/>
      <c r="S94" s="12"/>
      <c r="T94" s="12"/>
      <c r="U94" s="12">
        <f t="shared" si="4"/>
        <v>200</v>
      </c>
      <c r="V94" s="11">
        <v>220</v>
      </c>
      <c r="W94" s="12"/>
      <c r="X94" s="14" t="s">
        <v>396</v>
      </c>
      <c r="Y94" s="2"/>
      <c r="Z94" s="2"/>
      <c r="AA94" s="2"/>
      <c r="AB94" s="2"/>
      <c r="AC94" s="2"/>
    </row>
    <row r="95" spans="2:29" ht="110.25" hidden="1" x14ac:dyDescent="0.25">
      <c r="B95" s="98"/>
      <c r="C95" s="90"/>
      <c r="D95" s="90"/>
      <c r="E95" s="9">
        <v>88</v>
      </c>
      <c r="F95" s="16" t="s">
        <v>169</v>
      </c>
      <c r="G95" s="12"/>
      <c r="H95" s="12"/>
      <c r="I95" s="12"/>
      <c r="J95" s="12"/>
      <c r="K95" s="12"/>
      <c r="L95" s="12"/>
      <c r="M95" s="11">
        <f t="shared" si="8"/>
        <v>0</v>
      </c>
      <c r="N95" s="11">
        <v>1087.5</v>
      </c>
      <c r="O95" s="12"/>
      <c r="P95" s="12"/>
      <c r="Q95" s="12"/>
      <c r="R95" s="12"/>
      <c r="S95" s="12"/>
      <c r="T95" s="12"/>
      <c r="U95" s="12">
        <f t="shared" si="4"/>
        <v>1087.5</v>
      </c>
      <c r="V95" s="11">
        <v>660</v>
      </c>
      <c r="W95" s="12"/>
      <c r="X95" s="12" t="s">
        <v>397</v>
      </c>
      <c r="Y95" s="2"/>
      <c r="Z95" s="2"/>
      <c r="AA95" s="2"/>
      <c r="AB95" s="2"/>
      <c r="AC95" s="2"/>
    </row>
    <row r="96" spans="2:29" ht="173.25" hidden="1" x14ac:dyDescent="0.25">
      <c r="B96" s="98"/>
      <c r="C96" s="90"/>
      <c r="D96" s="90"/>
      <c r="E96" s="9">
        <v>89</v>
      </c>
      <c r="F96" s="16" t="s">
        <v>170</v>
      </c>
      <c r="G96" s="12"/>
      <c r="H96" s="12"/>
      <c r="I96" s="12"/>
      <c r="J96" s="12"/>
      <c r="K96" s="12"/>
      <c r="L96" s="12"/>
      <c r="M96" s="11">
        <f t="shared" si="8"/>
        <v>0</v>
      </c>
      <c r="N96" s="11">
        <v>0</v>
      </c>
      <c r="O96" s="12"/>
      <c r="P96" s="12"/>
      <c r="Q96" s="12"/>
      <c r="R96" s="12"/>
      <c r="S96" s="12"/>
      <c r="T96" s="12"/>
      <c r="U96" s="12">
        <f t="shared" si="4"/>
        <v>0</v>
      </c>
      <c r="V96" s="11">
        <v>0</v>
      </c>
      <c r="W96" s="12"/>
      <c r="X96" s="12"/>
      <c r="Y96" s="2"/>
      <c r="Z96" s="2"/>
      <c r="AA96" s="2"/>
      <c r="AB96" s="2"/>
      <c r="AC96" s="2"/>
    </row>
    <row r="97" spans="2:29" ht="157.5" hidden="1" x14ac:dyDescent="0.25">
      <c r="B97" s="98"/>
      <c r="C97" s="90"/>
      <c r="D97" s="90"/>
      <c r="E97" s="9">
        <v>90</v>
      </c>
      <c r="F97" s="16" t="s">
        <v>171</v>
      </c>
      <c r="G97" s="12"/>
      <c r="H97" s="12"/>
      <c r="I97" s="12"/>
      <c r="J97" s="12"/>
      <c r="K97" s="12"/>
      <c r="L97" s="12"/>
      <c r="M97" s="11">
        <f t="shared" si="8"/>
        <v>0</v>
      </c>
      <c r="N97" s="11">
        <v>20</v>
      </c>
      <c r="O97" s="12"/>
      <c r="P97" s="12"/>
      <c r="Q97" s="12"/>
      <c r="R97" s="12"/>
      <c r="S97" s="12"/>
      <c r="T97" s="12"/>
      <c r="U97" s="12">
        <f t="shared" si="4"/>
        <v>20</v>
      </c>
      <c r="V97" s="11">
        <v>22</v>
      </c>
      <c r="W97" s="12"/>
      <c r="X97" s="12" t="s">
        <v>398</v>
      </c>
      <c r="Y97" s="2"/>
      <c r="Z97" s="2"/>
      <c r="AA97" s="2"/>
      <c r="AB97" s="2"/>
      <c r="AC97" s="2"/>
    </row>
    <row r="98" spans="2:29" ht="94.5" hidden="1" x14ac:dyDescent="0.25">
      <c r="B98" s="98"/>
      <c r="C98" s="90"/>
      <c r="D98" s="90"/>
      <c r="E98" s="9">
        <v>91</v>
      </c>
      <c r="F98" s="16" t="s">
        <v>172</v>
      </c>
      <c r="G98" s="12"/>
      <c r="H98" s="12"/>
      <c r="I98" s="12"/>
      <c r="J98" s="12"/>
      <c r="K98" s="12"/>
      <c r="L98" s="12"/>
      <c r="M98" s="11">
        <f t="shared" si="8"/>
        <v>0</v>
      </c>
      <c r="N98" s="11"/>
      <c r="O98" s="12"/>
      <c r="P98" s="12"/>
      <c r="Q98" s="11">
        <v>150</v>
      </c>
      <c r="R98" s="12"/>
      <c r="S98" s="12"/>
      <c r="T98" s="12"/>
      <c r="U98" s="12">
        <f t="shared" si="4"/>
        <v>150</v>
      </c>
      <c r="V98" s="11">
        <v>150</v>
      </c>
      <c r="W98" s="12"/>
      <c r="X98" s="12" t="s">
        <v>399</v>
      </c>
      <c r="Y98" s="2"/>
      <c r="Z98" s="2"/>
      <c r="AA98" s="2"/>
      <c r="AB98" s="2"/>
      <c r="AC98" s="2"/>
    </row>
    <row r="99" spans="2:29" ht="204.75" hidden="1" x14ac:dyDescent="0.25">
      <c r="B99" s="98"/>
      <c r="C99" s="90"/>
      <c r="D99" s="90"/>
      <c r="E99" s="9">
        <v>92</v>
      </c>
      <c r="F99" s="16" t="s">
        <v>173</v>
      </c>
      <c r="G99" s="12"/>
      <c r="H99" s="12"/>
      <c r="I99" s="12"/>
      <c r="J99" s="12"/>
      <c r="K99" s="12"/>
      <c r="L99" s="12"/>
      <c r="M99" s="11">
        <f t="shared" si="8"/>
        <v>0</v>
      </c>
      <c r="N99" s="11"/>
      <c r="O99" s="12"/>
      <c r="P99" s="12"/>
      <c r="Q99" s="11">
        <v>5</v>
      </c>
      <c r="R99" s="12"/>
      <c r="S99" s="12"/>
      <c r="T99" s="12"/>
      <c r="U99" s="12">
        <f t="shared" si="4"/>
        <v>5</v>
      </c>
      <c r="V99" s="11">
        <v>5.5</v>
      </c>
      <c r="W99" s="12"/>
      <c r="X99" s="12" t="s">
        <v>400</v>
      </c>
      <c r="Y99" s="2"/>
      <c r="Z99" s="2"/>
      <c r="AA99" s="2"/>
      <c r="AB99" s="2"/>
      <c r="AC99" s="2"/>
    </row>
    <row r="100" spans="2:29" ht="157.5" hidden="1" x14ac:dyDescent="0.25">
      <c r="B100" s="98"/>
      <c r="C100" s="90"/>
      <c r="D100" s="90"/>
      <c r="E100" s="9">
        <v>93</v>
      </c>
      <c r="F100" s="16" t="s">
        <v>174</v>
      </c>
      <c r="G100" s="12"/>
      <c r="H100" s="12"/>
      <c r="I100" s="12"/>
      <c r="J100" s="12"/>
      <c r="K100" s="12"/>
      <c r="L100" s="12"/>
      <c r="M100" s="11">
        <f t="shared" si="8"/>
        <v>0</v>
      </c>
      <c r="N100" s="11">
        <v>105</v>
      </c>
      <c r="O100" s="12"/>
      <c r="P100" s="12"/>
      <c r="Q100" s="12"/>
      <c r="R100" s="12"/>
      <c r="S100" s="12"/>
      <c r="T100" s="12"/>
      <c r="U100" s="12">
        <f t="shared" si="4"/>
        <v>105</v>
      </c>
      <c r="V100" s="11">
        <v>115.5</v>
      </c>
      <c r="W100" s="12"/>
      <c r="X100" s="12" t="s">
        <v>401</v>
      </c>
      <c r="Y100" s="2"/>
      <c r="Z100" s="2"/>
      <c r="AA100" s="2"/>
      <c r="AB100" s="2"/>
      <c r="AC100" s="2"/>
    </row>
    <row r="101" spans="2:29" ht="141.75" hidden="1" x14ac:dyDescent="0.25">
      <c r="B101" s="98"/>
      <c r="C101" s="90"/>
      <c r="D101" s="90"/>
      <c r="E101" s="9">
        <v>94</v>
      </c>
      <c r="F101" s="16" t="s">
        <v>175</v>
      </c>
      <c r="G101" s="12"/>
      <c r="H101" s="12"/>
      <c r="I101" s="12"/>
      <c r="J101" s="12"/>
      <c r="K101" s="12"/>
      <c r="L101" s="12"/>
      <c r="M101" s="11">
        <f t="shared" si="8"/>
        <v>0</v>
      </c>
      <c r="N101" s="11">
        <v>10.5</v>
      </c>
      <c r="O101" s="12"/>
      <c r="P101" s="12"/>
      <c r="Q101" s="12"/>
      <c r="R101" s="12"/>
      <c r="S101" s="12"/>
      <c r="T101" s="12"/>
      <c r="U101" s="12">
        <f t="shared" si="4"/>
        <v>10.5</v>
      </c>
      <c r="V101" s="11">
        <v>11.55</v>
      </c>
      <c r="W101" s="12"/>
      <c r="X101" s="12" t="s">
        <v>402</v>
      </c>
      <c r="Y101" s="2"/>
      <c r="Z101" s="2"/>
      <c r="AA101" s="2"/>
      <c r="AB101" s="2"/>
      <c r="AC101" s="2"/>
    </row>
    <row r="102" spans="2:29" ht="236.25" hidden="1" x14ac:dyDescent="0.25">
      <c r="B102" s="98"/>
      <c r="C102" s="90"/>
      <c r="D102" s="90"/>
      <c r="E102" s="9">
        <v>95</v>
      </c>
      <c r="F102" s="16" t="s">
        <v>176</v>
      </c>
      <c r="G102" s="12"/>
      <c r="H102" s="12"/>
      <c r="I102" s="12"/>
      <c r="J102" s="12"/>
      <c r="K102" s="12"/>
      <c r="L102" s="12"/>
      <c r="M102" s="11">
        <f t="shared" si="8"/>
        <v>0</v>
      </c>
      <c r="N102" s="11">
        <v>182.7</v>
      </c>
      <c r="O102" s="12"/>
      <c r="P102" s="12"/>
      <c r="Q102" s="12"/>
      <c r="R102" s="12"/>
      <c r="S102" s="11">
        <v>23</v>
      </c>
      <c r="T102" s="12"/>
      <c r="U102" s="12">
        <f t="shared" si="4"/>
        <v>205.7</v>
      </c>
      <c r="V102" s="11">
        <v>182.7</v>
      </c>
      <c r="W102" s="12"/>
      <c r="X102" s="12" t="s">
        <v>403</v>
      </c>
      <c r="Y102" s="2"/>
      <c r="Z102" s="2"/>
      <c r="AA102" s="2"/>
      <c r="AB102" s="2"/>
      <c r="AC102" s="2"/>
    </row>
    <row r="103" spans="2:29" ht="393.75" hidden="1" x14ac:dyDescent="0.25">
      <c r="B103" s="98"/>
      <c r="C103" s="90"/>
      <c r="D103" s="90"/>
      <c r="E103" s="9">
        <v>96</v>
      </c>
      <c r="F103" s="16" t="s">
        <v>177</v>
      </c>
      <c r="G103" s="12"/>
      <c r="H103" s="12"/>
      <c r="I103" s="12"/>
      <c r="J103" s="12"/>
      <c r="K103" s="12"/>
      <c r="L103" s="12"/>
      <c r="M103" s="11">
        <f t="shared" si="8"/>
        <v>0</v>
      </c>
      <c r="N103" s="11"/>
      <c r="O103" s="12">
        <v>5</v>
      </c>
      <c r="P103" s="12"/>
      <c r="Q103" s="12"/>
      <c r="R103" s="12">
        <v>34</v>
      </c>
      <c r="S103" s="11">
        <v>14.5</v>
      </c>
      <c r="T103" s="12">
        <v>20</v>
      </c>
      <c r="U103" s="12">
        <f t="shared" si="4"/>
        <v>73.5</v>
      </c>
      <c r="V103" s="11">
        <v>80.8</v>
      </c>
      <c r="W103" s="12"/>
      <c r="X103" s="12" t="s">
        <v>404</v>
      </c>
      <c r="Y103" s="2"/>
      <c r="Z103" s="2"/>
      <c r="AA103" s="2"/>
      <c r="AB103" s="2"/>
      <c r="AC103" s="2"/>
    </row>
    <row r="104" spans="2:29" s="46" customFormat="1" ht="157.5" hidden="1" x14ac:dyDescent="0.25">
      <c r="B104" s="98"/>
      <c r="C104" s="86" t="s">
        <v>178</v>
      </c>
      <c r="D104" s="86" t="s">
        <v>179</v>
      </c>
      <c r="E104" s="42">
        <v>97</v>
      </c>
      <c r="F104" s="43" t="s">
        <v>180</v>
      </c>
      <c r="G104" s="44"/>
      <c r="H104" s="44"/>
      <c r="I104" s="44"/>
      <c r="J104" s="44"/>
      <c r="K104" s="44"/>
      <c r="L104" s="44"/>
      <c r="M104" s="45">
        <f t="shared" si="8"/>
        <v>0</v>
      </c>
      <c r="N104" s="44"/>
      <c r="O104" s="44"/>
      <c r="P104" s="44"/>
      <c r="Q104" s="44"/>
      <c r="R104" s="44"/>
      <c r="S104" s="44"/>
      <c r="T104" s="44"/>
      <c r="U104" s="44">
        <f t="shared" si="4"/>
        <v>0</v>
      </c>
      <c r="V104" s="44"/>
      <c r="W104" s="44"/>
      <c r="X104" s="44"/>
      <c r="Y104" s="44"/>
      <c r="Z104" s="44"/>
      <c r="AA104" s="44"/>
      <c r="AB104" s="44"/>
      <c r="AC104" s="44"/>
    </row>
    <row r="105" spans="2:29" s="46" customFormat="1" ht="126" hidden="1" x14ac:dyDescent="0.25">
      <c r="B105" s="98"/>
      <c r="C105" s="86"/>
      <c r="D105" s="86"/>
      <c r="E105" s="42">
        <v>98</v>
      </c>
      <c r="F105" s="47" t="s">
        <v>58</v>
      </c>
      <c r="G105" s="44"/>
      <c r="H105" s="44"/>
      <c r="I105" s="44"/>
      <c r="J105" s="44"/>
      <c r="K105" s="44"/>
      <c r="L105" s="44"/>
      <c r="M105" s="45">
        <f t="shared" si="8"/>
        <v>0</v>
      </c>
      <c r="N105" s="44"/>
      <c r="O105" s="44"/>
      <c r="P105" s="44"/>
      <c r="Q105" s="44"/>
      <c r="R105" s="44"/>
      <c r="S105" s="44"/>
      <c r="T105" s="44"/>
      <c r="U105" s="44">
        <f t="shared" si="4"/>
        <v>0</v>
      </c>
      <c r="V105" s="44"/>
      <c r="W105" s="44"/>
      <c r="X105" s="44"/>
      <c r="Y105" s="44"/>
      <c r="Z105" s="44"/>
      <c r="AA105" s="44"/>
      <c r="AB105" s="44"/>
      <c r="AC105" s="44"/>
    </row>
    <row r="106" spans="2:29" s="46" customFormat="1" ht="63" hidden="1" x14ac:dyDescent="0.25">
      <c r="B106" s="98"/>
      <c r="C106" s="86" t="s">
        <v>181</v>
      </c>
      <c r="D106" s="86" t="s">
        <v>182</v>
      </c>
      <c r="E106" s="42">
        <v>99</v>
      </c>
      <c r="F106" s="43" t="s">
        <v>183</v>
      </c>
      <c r="G106" s="44"/>
      <c r="H106" s="44"/>
      <c r="I106" s="44"/>
      <c r="J106" s="44"/>
      <c r="K106" s="44"/>
      <c r="L106" s="44"/>
      <c r="M106" s="45">
        <f t="shared" si="8"/>
        <v>0</v>
      </c>
      <c r="N106" s="44"/>
      <c r="O106" s="44"/>
      <c r="P106" s="44"/>
      <c r="Q106" s="44"/>
      <c r="R106" s="44"/>
      <c r="S106" s="44"/>
      <c r="T106" s="44"/>
      <c r="U106" s="44">
        <f t="shared" si="4"/>
        <v>0</v>
      </c>
      <c r="V106" s="44"/>
      <c r="W106" s="44"/>
      <c r="X106" s="44"/>
      <c r="Y106" s="44"/>
      <c r="Z106" s="44"/>
      <c r="AA106" s="44"/>
      <c r="AB106" s="44"/>
      <c r="AC106" s="44"/>
    </row>
    <row r="107" spans="2:29" s="46" customFormat="1" ht="94.5" hidden="1" x14ac:dyDescent="0.25">
      <c r="B107" s="98"/>
      <c r="C107" s="86"/>
      <c r="D107" s="86"/>
      <c r="E107" s="42">
        <v>100</v>
      </c>
      <c r="F107" s="43" t="s">
        <v>184</v>
      </c>
      <c r="G107" s="44"/>
      <c r="H107" s="44"/>
      <c r="I107" s="44"/>
      <c r="J107" s="44"/>
      <c r="K107" s="44"/>
      <c r="L107" s="44"/>
      <c r="M107" s="45">
        <f t="shared" si="8"/>
        <v>0</v>
      </c>
      <c r="N107" s="44"/>
      <c r="O107" s="44"/>
      <c r="P107" s="44"/>
      <c r="Q107" s="44"/>
      <c r="R107" s="44"/>
      <c r="S107" s="44"/>
      <c r="T107" s="44"/>
      <c r="U107" s="44">
        <f t="shared" si="4"/>
        <v>0</v>
      </c>
      <c r="V107" s="44"/>
      <c r="W107" s="44"/>
      <c r="X107" s="44"/>
      <c r="Y107" s="44"/>
      <c r="Z107" s="44"/>
      <c r="AA107" s="44"/>
      <c r="AB107" s="44"/>
      <c r="AC107" s="44"/>
    </row>
    <row r="108" spans="2:29" s="46" customFormat="1" ht="94.5" hidden="1" x14ac:dyDescent="0.25">
      <c r="B108" s="98"/>
      <c r="C108" s="86"/>
      <c r="D108" s="86"/>
      <c r="E108" s="42">
        <v>101</v>
      </c>
      <c r="F108" s="47" t="s">
        <v>185</v>
      </c>
      <c r="G108" s="44"/>
      <c r="H108" s="44"/>
      <c r="I108" s="44"/>
      <c r="J108" s="44"/>
      <c r="K108" s="44"/>
      <c r="L108" s="44"/>
      <c r="M108" s="45">
        <f t="shared" si="8"/>
        <v>0</v>
      </c>
      <c r="N108" s="44"/>
      <c r="O108" s="44"/>
      <c r="P108" s="44"/>
      <c r="Q108" s="44"/>
      <c r="R108" s="44"/>
      <c r="S108" s="44"/>
      <c r="T108" s="44"/>
      <c r="U108" s="44">
        <f t="shared" si="4"/>
        <v>0</v>
      </c>
      <c r="V108" s="44"/>
      <c r="W108" s="44"/>
      <c r="X108" s="44"/>
      <c r="Y108" s="44"/>
      <c r="Z108" s="44"/>
      <c r="AA108" s="44"/>
      <c r="AB108" s="44"/>
      <c r="AC108" s="44"/>
    </row>
    <row r="109" spans="2:29" s="49" customFormat="1" ht="94.5" hidden="1" x14ac:dyDescent="0.25">
      <c r="B109" s="98"/>
      <c r="C109" s="86"/>
      <c r="D109" s="86"/>
      <c r="E109" s="42">
        <v>102</v>
      </c>
      <c r="F109" s="47" t="s">
        <v>186</v>
      </c>
      <c r="G109" s="48"/>
      <c r="H109" s="48"/>
      <c r="I109" s="48"/>
      <c r="J109" s="48"/>
      <c r="K109" s="48"/>
      <c r="L109" s="48"/>
      <c r="M109" s="45">
        <f t="shared" si="8"/>
        <v>0</v>
      </c>
      <c r="N109" s="48"/>
      <c r="O109" s="48"/>
      <c r="P109" s="48"/>
      <c r="Q109" s="48"/>
      <c r="R109" s="48"/>
      <c r="S109" s="48"/>
      <c r="T109" s="48"/>
      <c r="U109" s="44">
        <f t="shared" si="4"/>
        <v>0</v>
      </c>
      <c r="V109" s="44"/>
      <c r="W109" s="44"/>
      <c r="X109" s="48"/>
      <c r="Y109" s="48"/>
      <c r="Z109" s="48"/>
      <c r="AA109" s="48"/>
      <c r="AB109" s="48"/>
      <c r="AC109" s="48"/>
    </row>
    <row r="110" spans="2:29" s="46" customFormat="1" ht="126" hidden="1" x14ac:dyDescent="0.25">
      <c r="B110" s="98"/>
      <c r="C110" s="86"/>
      <c r="D110" s="86"/>
      <c r="E110" s="42">
        <v>103</v>
      </c>
      <c r="F110" s="47" t="s">
        <v>58</v>
      </c>
      <c r="G110" s="44"/>
      <c r="H110" s="44"/>
      <c r="I110" s="44"/>
      <c r="J110" s="44"/>
      <c r="K110" s="44"/>
      <c r="L110" s="44"/>
      <c r="M110" s="45">
        <f t="shared" si="8"/>
        <v>0</v>
      </c>
      <c r="N110" s="44"/>
      <c r="O110" s="44"/>
      <c r="P110" s="44"/>
      <c r="Q110" s="44"/>
      <c r="R110" s="44"/>
      <c r="S110" s="44"/>
      <c r="T110" s="44"/>
      <c r="U110" s="44">
        <f t="shared" si="4"/>
        <v>0</v>
      </c>
      <c r="V110" s="44"/>
      <c r="W110" s="44"/>
      <c r="X110" s="44"/>
      <c r="Y110" s="44"/>
      <c r="Z110" s="44"/>
      <c r="AA110" s="44"/>
      <c r="AB110" s="44"/>
      <c r="AC110" s="44"/>
    </row>
    <row r="111" spans="2:29" s="25" customFormat="1" ht="409.5" hidden="1" x14ac:dyDescent="0.25">
      <c r="B111" s="98"/>
      <c r="C111" s="84" t="s">
        <v>187</v>
      </c>
      <c r="D111" s="84" t="s">
        <v>188</v>
      </c>
      <c r="E111" s="24">
        <v>104</v>
      </c>
      <c r="F111" s="17" t="s">
        <v>189</v>
      </c>
      <c r="G111" s="21"/>
      <c r="H111" s="21"/>
      <c r="I111" s="21"/>
      <c r="J111" s="21"/>
      <c r="K111" s="21"/>
      <c r="L111" s="21"/>
      <c r="M111" s="11">
        <f t="shared" si="8"/>
        <v>0</v>
      </c>
      <c r="N111" s="21"/>
      <c r="O111" s="21">
        <v>40.6</v>
      </c>
      <c r="P111" s="21"/>
      <c r="Q111" s="21">
        <v>17</v>
      </c>
      <c r="R111" s="21">
        <v>10.6</v>
      </c>
      <c r="S111" s="21"/>
      <c r="T111" s="21"/>
      <c r="U111" s="21">
        <f t="shared" si="4"/>
        <v>68.2</v>
      </c>
      <c r="V111" s="21">
        <v>69.8</v>
      </c>
      <c r="W111" s="21"/>
      <c r="X111" s="21" t="s">
        <v>405</v>
      </c>
      <c r="Y111" s="21"/>
      <c r="Z111" s="21"/>
      <c r="AA111" s="21"/>
      <c r="AB111" s="21"/>
      <c r="AC111" s="21"/>
    </row>
    <row r="112" spans="2:29" s="25" customFormat="1" ht="236.25" hidden="1" x14ac:dyDescent="0.25">
      <c r="B112" s="98"/>
      <c r="C112" s="84"/>
      <c r="D112" s="84"/>
      <c r="E112" s="24">
        <v>105</v>
      </c>
      <c r="F112" s="17" t="s">
        <v>190</v>
      </c>
      <c r="G112" s="21"/>
      <c r="H112" s="21"/>
      <c r="I112" s="21"/>
      <c r="J112" s="21"/>
      <c r="K112" s="21"/>
      <c r="L112" s="21"/>
      <c r="M112" s="11">
        <f t="shared" si="8"/>
        <v>0</v>
      </c>
      <c r="N112" s="21"/>
      <c r="O112" s="21"/>
      <c r="P112" s="21"/>
      <c r="Q112" s="21">
        <v>18.899999999999999</v>
      </c>
      <c r="R112" s="21"/>
      <c r="S112" s="21"/>
      <c r="T112" s="21">
        <v>5.25</v>
      </c>
      <c r="U112" s="21">
        <f t="shared" si="4"/>
        <v>24.15</v>
      </c>
      <c r="V112" s="21">
        <v>18.899999999999999</v>
      </c>
      <c r="W112" s="21"/>
      <c r="X112" s="21" t="s">
        <v>406</v>
      </c>
      <c r="Y112" s="21"/>
      <c r="Z112" s="21"/>
      <c r="AA112" s="21"/>
      <c r="AB112" s="21"/>
      <c r="AC112" s="21"/>
    </row>
    <row r="113" spans="2:29" s="25" customFormat="1" ht="157.5" hidden="1" x14ac:dyDescent="0.25">
      <c r="B113" s="98"/>
      <c r="C113" s="84"/>
      <c r="D113" s="84"/>
      <c r="E113" s="24">
        <v>106</v>
      </c>
      <c r="F113" s="17" t="s">
        <v>191</v>
      </c>
      <c r="G113" s="21"/>
      <c r="H113" s="21"/>
      <c r="I113" s="21"/>
      <c r="J113" s="21"/>
      <c r="K113" s="21"/>
      <c r="L113" s="21">
        <v>46</v>
      </c>
      <c r="M113" s="11">
        <f t="shared" si="8"/>
        <v>46</v>
      </c>
      <c r="N113" s="21"/>
      <c r="O113" s="21"/>
      <c r="P113" s="21"/>
      <c r="Q113" s="21"/>
      <c r="R113" s="21">
        <v>0.66</v>
      </c>
      <c r="S113" s="21"/>
      <c r="T113" s="21"/>
      <c r="U113" s="21">
        <f t="shared" si="4"/>
        <v>46.66</v>
      </c>
      <c r="V113" s="21">
        <v>46</v>
      </c>
      <c r="W113" s="21"/>
      <c r="X113" s="21" t="s">
        <v>407</v>
      </c>
      <c r="Y113" s="21"/>
      <c r="Z113" s="21"/>
      <c r="AA113" s="21"/>
      <c r="AB113" s="21"/>
      <c r="AC113" s="21"/>
    </row>
    <row r="114" spans="2:29" ht="141.75" hidden="1" x14ac:dyDescent="0.25">
      <c r="B114" s="98"/>
      <c r="C114" s="82" t="s">
        <v>192</v>
      </c>
      <c r="D114" s="82" t="s">
        <v>193</v>
      </c>
      <c r="E114" s="9">
        <v>107</v>
      </c>
      <c r="F114" s="16" t="s">
        <v>194</v>
      </c>
      <c r="G114" s="12"/>
      <c r="H114" s="12"/>
      <c r="I114" s="12"/>
      <c r="J114" s="12"/>
      <c r="K114" s="12"/>
      <c r="L114" s="12">
        <v>1993.93</v>
      </c>
      <c r="M114" s="11">
        <f t="shared" si="8"/>
        <v>1993.93</v>
      </c>
      <c r="N114" s="12"/>
      <c r="O114" s="12"/>
      <c r="P114" s="12"/>
      <c r="Q114" s="12"/>
      <c r="R114" s="12"/>
      <c r="S114" s="12">
        <v>23</v>
      </c>
      <c r="T114" s="12"/>
      <c r="U114" s="12">
        <f t="shared" si="4"/>
        <v>2016.93</v>
      </c>
      <c r="V114" s="12">
        <v>2016.93</v>
      </c>
      <c r="W114" s="12"/>
      <c r="X114" s="12" t="s">
        <v>408</v>
      </c>
      <c r="Y114" s="2"/>
      <c r="Z114" s="2"/>
      <c r="AA114" s="2"/>
      <c r="AB114" s="2"/>
      <c r="AC114" s="2"/>
    </row>
    <row r="115" spans="2:29" ht="94.5" hidden="1" x14ac:dyDescent="0.25">
      <c r="B115" s="98"/>
      <c r="C115" s="82"/>
      <c r="D115" s="82"/>
      <c r="E115" s="9">
        <v>108</v>
      </c>
      <c r="F115" s="16" t="s">
        <v>195</v>
      </c>
      <c r="G115" s="12"/>
      <c r="H115" s="12"/>
      <c r="I115" s="12"/>
      <c r="J115" s="12"/>
      <c r="K115" s="12"/>
      <c r="L115" s="12">
        <v>192</v>
      </c>
      <c r="M115" s="11">
        <f t="shared" si="8"/>
        <v>192</v>
      </c>
      <c r="N115" s="12"/>
      <c r="O115" s="12"/>
      <c r="P115" s="12"/>
      <c r="Q115" s="12"/>
      <c r="R115" s="12"/>
      <c r="S115" s="12"/>
      <c r="T115" s="12"/>
      <c r="U115" s="12">
        <f t="shared" si="4"/>
        <v>192</v>
      </c>
      <c r="V115" s="12">
        <v>288</v>
      </c>
      <c r="W115" s="12"/>
      <c r="X115" s="12" t="s">
        <v>409</v>
      </c>
      <c r="Y115" s="2"/>
      <c r="Z115" s="2"/>
      <c r="AA115" s="2"/>
      <c r="AB115" s="2"/>
      <c r="AC115" s="2"/>
    </row>
    <row r="116" spans="2:29" ht="126" hidden="1" x14ac:dyDescent="0.25">
      <c r="B116" s="98"/>
      <c r="C116" s="82"/>
      <c r="D116" s="82"/>
      <c r="E116" s="9">
        <v>109</v>
      </c>
      <c r="F116" s="16" t="s">
        <v>196</v>
      </c>
      <c r="G116" s="12"/>
      <c r="H116" s="12"/>
      <c r="I116" s="12"/>
      <c r="J116" s="12">
        <v>150.69999999999999</v>
      </c>
      <c r="K116" s="12"/>
      <c r="L116" s="12">
        <v>230</v>
      </c>
      <c r="M116" s="11">
        <f t="shared" si="8"/>
        <v>230</v>
      </c>
      <c r="N116" s="12"/>
      <c r="O116" s="12"/>
      <c r="P116" s="12"/>
      <c r="Q116" s="12"/>
      <c r="R116" s="12"/>
      <c r="S116" s="12"/>
      <c r="T116" s="12"/>
      <c r="U116" s="12">
        <f t="shared" si="4"/>
        <v>380.7</v>
      </c>
      <c r="V116" s="12">
        <v>394.4</v>
      </c>
      <c r="W116" s="12"/>
      <c r="X116" s="12" t="s">
        <v>410</v>
      </c>
      <c r="Y116" s="2"/>
      <c r="Z116" s="2"/>
      <c r="AA116" s="2"/>
      <c r="AB116" s="2"/>
      <c r="AC116" s="2"/>
    </row>
    <row r="117" spans="2:29" ht="409.5" hidden="1" x14ac:dyDescent="0.25">
      <c r="B117" s="98"/>
      <c r="C117" s="82"/>
      <c r="D117" s="82"/>
      <c r="E117" s="9">
        <v>110</v>
      </c>
      <c r="F117" s="16" t="s">
        <v>197</v>
      </c>
      <c r="G117" s="12"/>
      <c r="H117" s="12"/>
      <c r="I117" s="12"/>
      <c r="J117" s="12">
        <v>944.56</v>
      </c>
      <c r="K117" s="12"/>
      <c r="L117" s="12">
        <v>160.65</v>
      </c>
      <c r="M117" s="11">
        <f t="shared" si="8"/>
        <v>160.65</v>
      </c>
      <c r="N117" s="12">
        <v>389.35</v>
      </c>
      <c r="O117" s="12">
        <v>100</v>
      </c>
      <c r="P117" s="12"/>
      <c r="Q117" s="12">
        <v>120</v>
      </c>
      <c r="R117" s="12">
        <v>164.79</v>
      </c>
      <c r="S117" s="12">
        <v>56</v>
      </c>
      <c r="T117" s="12"/>
      <c r="U117" s="12">
        <f t="shared" si="4"/>
        <v>1935.35</v>
      </c>
      <c r="V117" s="12">
        <v>850.74</v>
      </c>
      <c r="W117" s="12"/>
      <c r="X117" s="12" t="s">
        <v>411</v>
      </c>
      <c r="Y117" s="2"/>
      <c r="Z117" s="2"/>
      <c r="AA117" s="2"/>
      <c r="AB117" s="2"/>
      <c r="AC117" s="2"/>
    </row>
    <row r="118" spans="2:29" ht="141.75" hidden="1" x14ac:dyDescent="0.25">
      <c r="B118" s="98"/>
      <c r="C118" s="82"/>
      <c r="D118" s="82"/>
      <c r="E118" s="9">
        <v>111</v>
      </c>
      <c r="F118" s="13" t="s">
        <v>58</v>
      </c>
      <c r="G118" s="12"/>
      <c r="H118" s="12"/>
      <c r="I118" s="12"/>
      <c r="J118" s="12"/>
      <c r="K118" s="12"/>
      <c r="L118" s="12"/>
      <c r="M118" s="11">
        <f t="shared" si="8"/>
        <v>0</v>
      </c>
      <c r="N118" s="12"/>
      <c r="O118" s="12"/>
      <c r="P118" s="12"/>
      <c r="Q118" s="12"/>
      <c r="R118" s="12"/>
      <c r="S118" s="12"/>
      <c r="T118" s="12">
        <v>88</v>
      </c>
      <c r="U118" s="12">
        <f t="shared" si="4"/>
        <v>88</v>
      </c>
      <c r="V118" s="12">
        <v>43</v>
      </c>
      <c r="W118" s="12"/>
      <c r="X118" s="12" t="s">
        <v>412</v>
      </c>
      <c r="Y118" s="2"/>
      <c r="Z118" s="2"/>
      <c r="AA118" s="2"/>
      <c r="AB118" s="2"/>
      <c r="AC118" s="2"/>
    </row>
    <row r="119" spans="2:29" ht="126" hidden="1" x14ac:dyDescent="0.25">
      <c r="B119" s="98"/>
      <c r="C119" s="90" t="s">
        <v>198</v>
      </c>
      <c r="D119" s="90" t="s">
        <v>199</v>
      </c>
      <c r="E119" s="9">
        <v>112</v>
      </c>
      <c r="F119" s="16" t="s">
        <v>200</v>
      </c>
      <c r="G119" s="12"/>
      <c r="H119" s="12"/>
      <c r="I119" s="12"/>
      <c r="J119" s="12">
        <f>195+292.5</f>
        <v>487.5</v>
      </c>
      <c r="K119" s="12"/>
      <c r="L119" s="12"/>
      <c r="M119" s="11">
        <f t="shared" si="8"/>
        <v>0</v>
      </c>
      <c r="N119" s="12"/>
      <c r="O119" s="12"/>
      <c r="P119" s="12"/>
      <c r="Q119" s="12">
        <v>288.51</v>
      </c>
      <c r="R119" s="12"/>
      <c r="S119" s="12"/>
      <c r="T119" s="12"/>
      <c r="U119" s="12">
        <f t="shared" si="4"/>
        <v>776.01</v>
      </c>
      <c r="V119" s="12">
        <v>317.36</v>
      </c>
      <c r="W119" s="12"/>
      <c r="X119" s="12" t="s">
        <v>413</v>
      </c>
      <c r="Y119" s="2"/>
      <c r="Z119" s="2"/>
      <c r="AA119" s="2"/>
      <c r="AB119" s="2"/>
      <c r="AC119" s="2"/>
    </row>
    <row r="120" spans="2:29" ht="94.5" hidden="1" x14ac:dyDescent="0.25">
      <c r="B120" s="98"/>
      <c r="C120" s="90"/>
      <c r="D120" s="90"/>
      <c r="E120" s="9">
        <v>113</v>
      </c>
      <c r="F120" s="16" t="s">
        <v>201</v>
      </c>
      <c r="G120" s="12"/>
      <c r="H120" s="12"/>
      <c r="I120" s="12"/>
      <c r="J120" s="12"/>
      <c r="K120" s="12"/>
      <c r="L120" s="12"/>
      <c r="M120" s="11">
        <f t="shared" si="8"/>
        <v>0</v>
      </c>
      <c r="N120" s="12"/>
      <c r="O120" s="12"/>
      <c r="P120" s="12"/>
      <c r="Q120" s="12"/>
      <c r="R120" s="12"/>
      <c r="S120" s="12"/>
      <c r="T120" s="12"/>
      <c r="U120" s="12">
        <f t="shared" si="4"/>
        <v>0</v>
      </c>
      <c r="V120" s="12"/>
      <c r="W120" s="12"/>
      <c r="X120" s="12"/>
      <c r="Y120" s="2"/>
      <c r="Z120" s="2"/>
      <c r="AA120" s="2"/>
      <c r="AB120" s="2"/>
      <c r="AC120" s="2"/>
    </row>
    <row r="121" spans="2:29" ht="409.5" hidden="1" x14ac:dyDescent="0.25">
      <c r="B121" s="98"/>
      <c r="C121" s="29" t="s">
        <v>202</v>
      </c>
      <c r="D121" s="29" t="s">
        <v>203</v>
      </c>
      <c r="E121" s="9">
        <v>114</v>
      </c>
      <c r="F121" s="16" t="s">
        <v>204</v>
      </c>
      <c r="G121" s="12"/>
      <c r="H121" s="12"/>
      <c r="I121" s="12"/>
      <c r="J121" s="12">
        <v>0.15</v>
      </c>
      <c r="K121" s="12"/>
      <c r="L121" s="12"/>
      <c r="M121" s="11">
        <f t="shared" si="8"/>
        <v>0</v>
      </c>
      <c r="N121" s="12"/>
      <c r="O121" s="12">
        <v>10.7</v>
      </c>
      <c r="P121" s="12"/>
      <c r="Q121" s="12"/>
      <c r="R121" s="12">
        <v>20.7</v>
      </c>
      <c r="S121" s="12">
        <v>11.6</v>
      </c>
      <c r="T121" s="12"/>
      <c r="U121" s="12">
        <f t="shared" si="4"/>
        <v>43.15</v>
      </c>
      <c r="V121" s="12">
        <v>43.15</v>
      </c>
      <c r="W121" s="12"/>
      <c r="X121" s="12" t="s">
        <v>414</v>
      </c>
      <c r="Y121" s="2"/>
      <c r="Z121" s="2"/>
      <c r="AA121" s="2"/>
      <c r="AB121" s="2"/>
      <c r="AC121" s="2"/>
    </row>
    <row r="122" spans="2:29" ht="189" hidden="1" x14ac:dyDescent="0.25">
      <c r="B122" s="98"/>
      <c r="C122" s="90" t="s">
        <v>205</v>
      </c>
      <c r="D122" s="90" t="s">
        <v>206</v>
      </c>
      <c r="E122" s="9">
        <v>115</v>
      </c>
      <c r="F122" s="16" t="s">
        <v>207</v>
      </c>
      <c r="G122" s="12"/>
      <c r="H122" s="12"/>
      <c r="I122" s="12"/>
      <c r="J122" s="12">
        <v>6</v>
      </c>
      <c r="K122" s="12"/>
      <c r="L122" s="12"/>
      <c r="M122" s="11">
        <f t="shared" si="8"/>
        <v>0</v>
      </c>
      <c r="N122" s="12">
        <v>11.5</v>
      </c>
      <c r="O122" s="12">
        <v>6</v>
      </c>
      <c r="P122" s="12"/>
      <c r="Q122" s="12"/>
      <c r="R122" s="12">
        <v>3.15</v>
      </c>
      <c r="S122" s="12"/>
      <c r="T122" s="12"/>
      <c r="U122" s="12">
        <f t="shared" si="4"/>
        <v>26.65</v>
      </c>
      <c r="V122" s="12">
        <v>14.65</v>
      </c>
      <c r="W122" s="12"/>
      <c r="X122" s="50" t="s">
        <v>415</v>
      </c>
      <c r="Y122" s="2"/>
      <c r="Z122" s="2"/>
      <c r="AA122" s="2"/>
      <c r="AB122" s="2"/>
      <c r="AC122" s="2"/>
    </row>
    <row r="123" spans="2:29" ht="346.5" hidden="1" x14ac:dyDescent="0.25">
      <c r="B123" s="98"/>
      <c r="C123" s="90"/>
      <c r="D123" s="90"/>
      <c r="E123" s="9">
        <v>116</v>
      </c>
      <c r="F123" s="16" t="s">
        <v>208</v>
      </c>
      <c r="G123" s="12"/>
      <c r="H123" s="12"/>
      <c r="I123" s="12"/>
      <c r="J123" s="12">
        <f>261.3+87.5</f>
        <v>348.8</v>
      </c>
      <c r="K123" s="12"/>
      <c r="L123" s="12"/>
      <c r="M123" s="11">
        <f t="shared" si="8"/>
        <v>0</v>
      </c>
      <c r="N123" s="12">
        <v>53.8</v>
      </c>
      <c r="O123" s="12">
        <v>3</v>
      </c>
      <c r="P123" s="12"/>
      <c r="Q123" s="12"/>
      <c r="R123" s="12">
        <v>2.2200000000000002</v>
      </c>
      <c r="S123" s="12"/>
      <c r="T123" s="12"/>
      <c r="U123" s="12">
        <f>SUM(M123:T123,G123:J123)</f>
        <v>407.82</v>
      </c>
      <c r="V123" s="12">
        <v>262.02</v>
      </c>
      <c r="W123" s="12"/>
      <c r="X123" s="51" t="s">
        <v>416</v>
      </c>
      <c r="Y123" s="2"/>
      <c r="Z123" s="2"/>
      <c r="AA123" s="2"/>
      <c r="AB123" s="2"/>
      <c r="AC123" s="2"/>
    </row>
    <row r="124" spans="2:29" ht="94.5" hidden="1" x14ac:dyDescent="0.25">
      <c r="B124" s="98"/>
      <c r="C124" s="90"/>
      <c r="D124" s="90"/>
      <c r="E124" s="9">
        <v>117</v>
      </c>
      <c r="F124" s="16" t="s">
        <v>209</v>
      </c>
      <c r="G124" s="12"/>
      <c r="H124" s="12"/>
      <c r="I124" s="12"/>
      <c r="J124" s="12">
        <v>70</v>
      </c>
      <c r="K124" s="12"/>
      <c r="L124" s="12"/>
      <c r="M124" s="11">
        <f t="shared" si="8"/>
        <v>0</v>
      </c>
      <c r="N124" s="12"/>
      <c r="O124" s="12"/>
      <c r="P124" s="12"/>
      <c r="Q124" s="12"/>
      <c r="R124" s="12">
        <v>9</v>
      </c>
      <c r="S124" s="12"/>
      <c r="T124" s="12"/>
      <c r="U124" s="12">
        <f t="shared" si="4"/>
        <v>79</v>
      </c>
      <c r="V124" s="12"/>
      <c r="W124" s="12"/>
      <c r="X124" s="52" t="s">
        <v>417</v>
      </c>
      <c r="Y124" s="2"/>
      <c r="Z124" s="2"/>
      <c r="AA124" s="2"/>
      <c r="AB124" s="2"/>
      <c r="AC124" s="2"/>
    </row>
    <row r="125" spans="2:29" ht="299.25" hidden="1" x14ac:dyDescent="0.25">
      <c r="B125" s="98"/>
      <c r="C125" s="90"/>
      <c r="D125" s="90"/>
      <c r="E125" s="9">
        <v>118</v>
      </c>
      <c r="F125" s="13" t="s">
        <v>58</v>
      </c>
      <c r="G125" s="12"/>
      <c r="H125" s="12"/>
      <c r="I125" s="12"/>
      <c r="J125" s="12">
        <v>99.7</v>
      </c>
      <c r="K125" s="12"/>
      <c r="L125" s="12"/>
      <c r="M125" s="11">
        <f t="shared" si="8"/>
        <v>0</v>
      </c>
      <c r="N125" s="12">
        <v>65.84</v>
      </c>
      <c r="O125" s="12"/>
      <c r="P125" s="12"/>
      <c r="Q125" s="12">
        <v>2</v>
      </c>
      <c r="R125" s="12">
        <v>7.5</v>
      </c>
      <c r="S125" s="12">
        <v>1</v>
      </c>
      <c r="T125" s="12"/>
      <c r="U125" s="12">
        <f t="shared" si="4"/>
        <v>176.04000000000002</v>
      </c>
      <c r="V125" s="12">
        <v>76.34</v>
      </c>
      <c r="W125" s="12"/>
      <c r="X125" s="53" t="s">
        <v>418</v>
      </c>
      <c r="Y125" s="2"/>
      <c r="Z125" s="2"/>
      <c r="AA125" s="2"/>
      <c r="AB125" s="2"/>
      <c r="AC125" s="2"/>
    </row>
    <row r="126" spans="2:29" ht="299.25" hidden="1" x14ac:dyDescent="0.25">
      <c r="B126" s="98"/>
      <c r="C126" s="29" t="s">
        <v>210</v>
      </c>
      <c r="D126" s="29" t="s">
        <v>211</v>
      </c>
      <c r="E126" s="9">
        <v>119</v>
      </c>
      <c r="F126" s="13" t="s">
        <v>212</v>
      </c>
      <c r="G126" s="12"/>
      <c r="H126" s="12">
        <v>60</v>
      </c>
      <c r="I126" s="12"/>
      <c r="J126" s="12"/>
      <c r="K126" s="12">
        <v>28</v>
      </c>
      <c r="L126" s="12"/>
      <c r="M126" s="11">
        <f t="shared" si="8"/>
        <v>28</v>
      </c>
      <c r="N126" s="12"/>
      <c r="O126" s="12">
        <v>23</v>
      </c>
      <c r="P126" s="12"/>
      <c r="Q126" s="12"/>
      <c r="R126" s="12"/>
      <c r="S126" s="12">
        <v>57</v>
      </c>
      <c r="T126" s="12"/>
      <c r="U126" s="12">
        <f t="shared" si="4"/>
        <v>168</v>
      </c>
      <c r="V126" s="12"/>
      <c r="W126" s="12"/>
      <c r="X126" s="12" t="s">
        <v>419</v>
      </c>
      <c r="Y126" s="2"/>
      <c r="Z126" s="2"/>
      <c r="AA126" s="2"/>
      <c r="AB126" s="2"/>
      <c r="AC126" s="2"/>
    </row>
    <row r="127" spans="2:29" ht="362.25" hidden="1" x14ac:dyDescent="0.25">
      <c r="B127" s="98"/>
      <c r="C127" s="29" t="s">
        <v>213</v>
      </c>
      <c r="D127" s="29" t="s">
        <v>214</v>
      </c>
      <c r="E127" s="9">
        <v>120</v>
      </c>
      <c r="F127" s="13" t="s">
        <v>215</v>
      </c>
      <c r="G127" s="12"/>
      <c r="H127" s="12">
        <v>4</v>
      </c>
      <c r="I127" s="12"/>
      <c r="J127" s="12">
        <v>6.5</v>
      </c>
      <c r="K127" s="12"/>
      <c r="L127" s="12">
        <v>7.5</v>
      </c>
      <c r="M127" s="11">
        <f t="shared" si="8"/>
        <v>7.5</v>
      </c>
      <c r="N127" s="12">
        <v>20</v>
      </c>
      <c r="O127" s="12">
        <v>5</v>
      </c>
      <c r="P127" s="12"/>
      <c r="Q127" s="12">
        <v>8</v>
      </c>
      <c r="R127" s="12">
        <v>15</v>
      </c>
      <c r="S127" s="12"/>
      <c r="T127" s="12">
        <v>2.5</v>
      </c>
      <c r="U127" s="12">
        <f t="shared" si="4"/>
        <v>68.5</v>
      </c>
      <c r="V127" s="12">
        <v>52.5</v>
      </c>
      <c r="W127" s="12"/>
      <c r="X127" s="12" t="s">
        <v>420</v>
      </c>
      <c r="Y127" s="2"/>
      <c r="Z127" s="2"/>
      <c r="AA127" s="2"/>
      <c r="AB127" s="2"/>
      <c r="AC127" s="2"/>
    </row>
    <row r="128" spans="2:29" ht="409.5" hidden="1" x14ac:dyDescent="0.25">
      <c r="B128" s="98"/>
      <c r="C128" s="82" t="s">
        <v>216</v>
      </c>
      <c r="D128" s="82" t="s">
        <v>217</v>
      </c>
      <c r="E128" s="9">
        <v>121</v>
      </c>
      <c r="F128" s="13" t="s">
        <v>218</v>
      </c>
      <c r="G128" s="12"/>
      <c r="H128" s="12"/>
      <c r="I128" s="12">
        <v>100</v>
      </c>
      <c r="J128" s="12">
        <v>1.6</v>
      </c>
      <c r="K128" s="54"/>
      <c r="L128" s="12">
        <v>318.79399999999998</v>
      </c>
      <c r="M128" s="11">
        <f t="shared" si="8"/>
        <v>318.79399999999998</v>
      </c>
      <c r="N128" s="12"/>
      <c r="O128" s="54">
        <v>11.75</v>
      </c>
      <c r="P128" s="54"/>
      <c r="Q128" s="54">
        <v>2</v>
      </c>
      <c r="R128" s="54">
        <v>54.23</v>
      </c>
      <c r="S128" s="54"/>
      <c r="T128" s="54"/>
      <c r="U128" s="12">
        <f t="shared" si="4"/>
        <v>488.37400000000002</v>
      </c>
      <c r="V128" s="12">
        <v>512.74</v>
      </c>
      <c r="W128" s="12"/>
      <c r="X128" s="55" t="s">
        <v>421</v>
      </c>
      <c r="Y128" s="2"/>
      <c r="Z128" s="2"/>
      <c r="AA128" s="2"/>
      <c r="AB128" s="2"/>
      <c r="AC128" s="2"/>
    </row>
    <row r="129" spans="2:29" ht="78.75" hidden="1" x14ac:dyDescent="0.25">
      <c r="B129" s="98"/>
      <c r="C129" s="82"/>
      <c r="D129" s="82"/>
      <c r="E129" s="9">
        <v>122</v>
      </c>
      <c r="F129" s="13" t="s">
        <v>219</v>
      </c>
      <c r="G129" s="12"/>
      <c r="H129" s="12"/>
      <c r="I129" s="12"/>
      <c r="J129" s="12"/>
      <c r="K129" s="12"/>
      <c r="L129" s="12"/>
      <c r="M129" s="11">
        <f t="shared" si="8"/>
        <v>0</v>
      </c>
      <c r="N129" s="12"/>
      <c r="O129" s="12"/>
      <c r="P129" s="12"/>
      <c r="Q129" s="12"/>
      <c r="R129" s="12"/>
      <c r="S129" s="12"/>
      <c r="T129" s="12"/>
      <c r="U129" s="12">
        <f t="shared" si="4"/>
        <v>0</v>
      </c>
      <c r="V129" s="12"/>
      <c r="W129" s="12"/>
      <c r="X129" s="12"/>
      <c r="Y129" s="2"/>
      <c r="Z129" s="2"/>
      <c r="AA129" s="2"/>
      <c r="AB129" s="2"/>
      <c r="AC129" s="2"/>
    </row>
    <row r="130" spans="2:29" ht="78.75" hidden="1" x14ac:dyDescent="0.25">
      <c r="B130" s="98"/>
      <c r="C130" s="82"/>
      <c r="D130" s="82"/>
      <c r="E130" s="9">
        <v>123</v>
      </c>
      <c r="F130" s="13" t="s">
        <v>220</v>
      </c>
      <c r="G130" s="12"/>
      <c r="H130" s="12"/>
      <c r="I130" s="12"/>
      <c r="J130" s="12"/>
      <c r="K130" s="12"/>
      <c r="L130" s="12"/>
      <c r="M130" s="11">
        <f t="shared" si="8"/>
        <v>0</v>
      </c>
      <c r="N130" s="12">
        <v>18.600000000000001</v>
      </c>
      <c r="O130" s="12"/>
      <c r="P130" s="12"/>
      <c r="Q130" s="12"/>
      <c r="R130" s="12"/>
      <c r="S130" s="12"/>
      <c r="T130" s="12"/>
      <c r="U130" s="12">
        <f t="shared" si="4"/>
        <v>18.600000000000001</v>
      </c>
      <c r="V130" s="12">
        <v>18.600000000000001</v>
      </c>
      <c r="W130" s="12"/>
      <c r="X130" s="14" t="s">
        <v>422</v>
      </c>
      <c r="Y130" s="2"/>
      <c r="Z130" s="2"/>
      <c r="AA130" s="2"/>
      <c r="AB130" s="2"/>
      <c r="AC130" s="2"/>
    </row>
    <row r="131" spans="2:29" ht="78.75" hidden="1" x14ac:dyDescent="0.25">
      <c r="B131" s="98"/>
      <c r="C131" s="82" t="s">
        <v>221</v>
      </c>
      <c r="D131" s="82" t="s">
        <v>222</v>
      </c>
      <c r="E131" s="9">
        <v>124</v>
      </c>
      <c r="F131" s="13" t="s">
        <v>223</v>
      </c>
      <c r="G131" s="12"/>
      <c r="H131" s="12"/>
      <c r="I131" s="12">
        <v>240</v>
      </c>
      <c r="J131" s="12">
        <v>58</v>
      </c>
      <c r="K131" s="12"/>
      <c r="L131" s="12"/>
      <c r="M131" s="11">
        <f t="shared" si="8"/>
        <v>0</v>
      </c>
      <c r="N131" s="12"/>
      <c r="O131" s="12"/>
      <c r="P131" s="12"/>
      <c r="Q131" s="12"/>
      <c r="R131" s="12"/>
      <c r="S131" s="12"/>
      <c r="T131" s="12"/>
      <c r="U131" s="12">
        <f t="shared" si="4"/>
        <v>298</v>
      </c>
      <c r="V131" s="12"/>
      <c r="W131" s="12"/>
      <c r="X131" s="12" t="s">
        <v>423</v>
      </c>
      <c r="Y131" s="2"/>
      <c r="Z131" s="2"/>
      <c r="AA131" s="2"/>
      <c r="AB131" s="2"/>
      <c r="AC131" s="2"/>
    </row>
    <row r="132" spans="2:29" ht="236.25" hidden="1" x14ac:dyDescent="0.25">
      <c r="B132" s="98"/>
      <c r="C132" s="82"/>
      <c r="D132" s="82"/>
      <c r="E132" s="9">
        <v>125</v>
      </c>
      <c r="F132" s="13" t="s">
        <v>224</v>
      </c>
      <c r="G132" s="12"/>
      <c r="H132" s="12"/>
      <c r="I132" s="12"/>
      <c r="J132" s="12">
        <v>1176.94</v>
      </c>
      <c r="K132" s="12"/>
      <c r="L132" s="12"/>
      <c r="M132" s="11">
        <f t="shared" si="8"/>
        <v>0</v>
      </c>
      <c r="N132" s="12"/>
      <c r="O132" s="12">
        <v>64.58</v>
      </c>
      <c r="P132" s="12"/>
      <c r="Q132" s="12"/>
      <c r="R132" s="12">
        <v>9.5</v>
      </c>
      <c r="S132" s="12"/>
      <c r="T132" s="12"/>
      <c r="U132" s="12">
        <f t="shared" si="4"/>
        <v>1251.02</v>
      </c>
      <c r="V132" s="12">
        <f>64.58+9.5</f>
        <v>74.08</v>
      </c>
      <c r="W132" s="12"/>
      <c r="X132" s="12" t="s">
        <v>424</v>
      </c>
      <c r="Y132" s="2"/>
      <c r="Z132" s="2"/>
      <c r="AA132" s="2"/>
      <c r="AB132" s="2"/>
      <c r="AC132" s="2"/>
    </row>
    <row r="133" spans="2:29" ht="189" hidden="1" x14ac:dyDescent="0.25">
      <c r="B133" s="98"/>
      <c r="C133" s="29" t="s">
        <v>225</v>
      </c>
      <c r="D133" s="29" t="s">
        <v>226</v>
      </c>
      <c r="E133" s="9">
        <v>126</v>
      </c>
      <c r="F133" s="13" t="s">
        <v>163</v>
      </c>
      <c r="G133" s="12"/>
      <c r="H133" s="12"/>
      <c r="I133" s="12"/>
      <c r="J133" s="12"/>
      <c r="K133" s="12"/>
      <c r="L133" s="12"/>
      <c r="M133" s="11">
        <f t="shared" si="8"/>
        <v>0</v>
      </c>
      <c r="N133" s="12"/>
      <c r="O133" s="12"/>
      <c r="P133" s="12"/>
      <c r="Q133" s="12"/>
      <c r="R133" s="12"/>
      <c r="S133" s="12"/>
      <c r="T133" s="12"/>
      <c r="U133" s="12">
        <f t="shared" si="4"/>
        <v>0</v>
      </c>
      <c r="V133" s="12"/>
      <c r="W133" s="12"/>
      <c r="X133" s="12"/>
      <c r="Y133" s="2"/>
      <c r="Z133" s="2"/>
      <c r="AA133" s="2"/>
      <c r="AB133" s="2"/>
      <c r="AC133" s="2"/>
    </row>
    <row r="134" spans="2:29" s="4" customFormat="1" hidden="1" x14ac:dyDescent="0.25">
      <c r="B134" s="99"/>
      <c r="C134" s="100" t="s">
        <v>227</v>
      </c>
      <c r="D134" s="101"/>
      <c r="E134" s="102"/>
      <c r="F134" s="32"/>
      <c r="G134" s="33">
        <f>SUM(G94:G133)</f>
        <v>0</v>
      </c>
      <c r="H134" s="33">
        <f t="shared" ref="H134:L134" si="10">SUM(H94:H133)</f>
        <v>64</v>
      </c>
      <c r="I134" s="33">
        <f t="shared" si="10"/>
        <v>340</v>
      </c>
      <c r="J134" s="33">
        <f t="shared" si="10"/>
        <v>3350.45</v>
      </c>
      <c r="K134" s="33">
        <f t="shared" si="10"/>
        <v>28</v>
      </c>
      <c r="L134" s="33">
        <f t="shared" si="10"/>
        <v>2948.8740000000003</v>
      </c>
      <c r="M134" s="33">
        <f t="shared" ref="M134:M197" si="11">SUM(K134:L134)</f>
        <v>2976.8740000000003</v>
      </c>
      <c r="N134" s="33">
        <f t="shared" ref="N134:T134" si="12">SUM(N94:N133)</f>
        <v>2164.7900000000004</v>
      </c>
      <c r="O134" s="33">
        <f t="shared" si="12"/>
        <v>269.63</v>
      </c>
      <c r="P134" s="33">
        <f t="shared" si="12"/>
        <v>0</v>
      </c>
      <c r="Q134" s="33">
        <f t="shared" si="12"/>
        <v>611.41</v>
      </c>
      <c r="R134" s="33">
        <f t="shared" si="12"/>
        <v>331.35</v>
      </c>
      <c r="S134" s="33">
        <f t="shared" si="12"/>
        <v>186.1</v>
      </c>
      <c r="T134" s="33">
        <f t="shared" si="12"/>
        <v>115.75</v>
      </c>
      <c r="U134" s="34">
        <f t="shared" ref="U134:U136" si="13">SUM(M134:T134,G134:J134)</f>
        <v>10410.354000000001</v>
      </c>
      <c r="V134" s="33">
        <f>SUM(V94:V133)</f>
        <v>6547.2599999999984</v>
      </c>
      <c r="W134" s="33"/>
      <c r="X134" s="33"/>
      <c r="Y134" s="33"/>
      <c r="Z134" s="33"/>
      <c r="AA134" s="33"/>
      <c r="AB134" s="33"/>
      <c r="AC134" s="33"/>
    </row>
    <row r="135" spans="2:29" s="46" customFormat="1" ht="220.5" hidden="1" x14ac:dyDescent="0.25">
      <c r="B135" s="97" t="s">
        <v>228</v>
      </c>
      <c r="C135" s="88" t="s">
        <v>229</v>
      </c>
      <c r="D135" s="88" t="s">
        <v>230</v>
      </c>
      <c r="E135" s="42">
        <v>127</v>
      </c>
      <c r="F135" s="47" t="s">
        <v>231</v>
      </c>
      <c r="G135" s="44"/>
      <c r="H135" s="44"/>
      <c r="I135" s="44"/>
      <c r="J135" s="44"/>
      <c r="K135" s="44"/>
      <c r="L135" s="44"/>
      <c r="M135" s="45">
        <f t="shared" si="11"/>
        <v>0</v>
      </c>
      <c r="N135" s="44"/>
      <c r="O135" s="44"/>
      <c r="P135" s="44"/>
      <c r="Q135" s="44"/>
      <c r="R135" s="44"/>
      <c r="S135" s="44"/>
      <c r="T135" s="44"/>
      <c r="U135" s="44">
        <f t="shared" si="13"/>
        <v>0</v>
      </c>
      <c r="V135" s="44"/>
      <c r="W135" s="44"/>
      <c r="X135" s="44"/>
      <c r="Y135" s="44"/>
      <c r="Z135" s="44"/>
      <c r="AA135" s="44"/>
      <c r="AB135" s="44"/>
      <c r="AC135" s="44"/>
    </row>
    <row r="136" spans="2:29" s="46" customFormat="1" ht="94.5" hidden="1" x14ac:dyDescent="0.25">
      <c r="B136" s="98"/>
      <c r="C136" s="89"/>
      <c r="D136" s="89"/>
      <c r="E136" s="42">
        <v>128</v>
      </c>
      <c r="F136" s="47" t="s">
        <v>232</v>
      </c>
      <c r="G136" s="44"/>
      <c r="H136" s="44"/>
      <c r="I136" s="44"/>
      <c r="J136" s="44"/>
      <c r="K136" s="44"/>
      <c r="L136" s="44"/>
      <c r="M136" s="45">
        <f t="shared" si="11"/>
        <v>0</v>
      </c>
      <c r="N136" s="44"/>
      <c r="O136" s="44"/>
      <c r="P136" s="44"/>
      <c r="Q136" s="44"/>
      <c r="R136" s="44"/>
      <c r="S136" s="44"/>
      <c r="T136" s="44"/>
      <c r="U136" s="44">
        <f t="shared" si="13"/>
        <v>0</v>
      </c>
      <c r="V136" s="44"/>
      <c r="W136" s="44"/>
      <c r="X136" s="44"/>
      <c r="Y136" s="44"/>
      <c r="Z136" s="44"/>
      <c r="AA136" s="44"/>
      <c r="AB136" s="44"/>
      <c r="AC136" s="44"/>
    </row>
    <row r="137" spans="2:29" s="46" customFormat="1" ht="110.25" hidden="1" x14ac:dyDescent="0.25">
      <c r="B137" s="98"/>
      <c r="C137" s="56"/>
      <c r="D137" s="56"/>
      <c r="E137" s="42">
        <v>129</v>
      </c>
      <c r="F137" s="47" t="s">
        <v>233</v>
      </c>
      <c r="G137" s="44"/>
      <c r="H137" s="44"/>
      <c r="I137" s="44"/>
      <c r="J137" s="44"/>
      <c r="K137" s="44"/>
      <c r="L137" s="44"/>
      <c r="M137" s="45">
        <f t="shared" si="11"/>
        <v>0</v>
      </c>
      <c r="N137" s="44"/>
      <c r="O137" s="44"/>
      <c r="P137" s="44"/>
      <c r="Q137" s="44"/>
      <c r="R137" s="44"/>
      <c r="S137" s="44"/>
      <c r="T137" s="44"/>
      <c r="U137" s="44">
        <f>SUM(M137:T137,G137:J137)</f>
        <v>0</v>
      </c>
      <c r="V137" s="44"/>
      <c r="W137" s="44"/>
      <c r="X137" s="44"/>
      <c r="Y137" s="44"/>
      <c r="Z137" s="44"/>
      <c r="AA137" s="44"/>
      <c r="AB137" s="44"/>
      <c r="AC137" s="44"/>
    </row>
    <row r="138" spans="2:29" ht="299.25" hidden="1" x14ac:dyDescent="0.25">
      <c r="B138" s="98"/>
      <c r="C138" s="90" t="s">
        <v>234</v>
      </c>
      <c r="D138" s="90" t="s">
        <v>235</v>
      </c>
      <c r="E138" s="9">
        <v>130</v>
      </c>
      <c r="F138" s="10" t="s">
        <v>236</v>
      </c>
      <c r="G138" s="12"/>
      <c r="H138" s="12"/>
      <c r="I138" s="12"/>
      <c r="J138" s="12"/>
      <c r="K138" s="12"/>
      <c r="L138" s="12"/>
      <c r="M138" s="11">
        <f t="shared" si="11"/>
        <v>0</v>
      </c>
      <c r="N138" s="12"/>
      <c r="O138" s="12">
        <v>98.42</v>
      </c>
      <c r="P138" s="12">
        <v>662.64</v>
      </c>
      <c r="Q138" s="12">
        <v>60.74</v>
      </c>
      <c r="R138" s="12">
        <v>16.440000000000001</v>
      </c>
      <c r="S138" s="12"/>
      <c r="T138" s="12"/>
      <c r="U138" s="12">
        <f>SUM(M138:T138,G138:J138)</f>
        <v>838.24</v>
      </c>
      <c r="V138" s="12">
        <v>838.24</v>
      </c>
      <c r="W138" s="12"/>
      <c r="X138" s="12" t="s">
        <v>425</v>
      </c>
      <c r="Y138" s="2"/>
      <c r="Z138" s="2"/>
      <c r="AA138" s="2"/>
      <c r="AB138" s="2"/>
      <c r="AC138" s="2"/>
    </row>
    <row r="139" spans="2:29" hidden="1" x14ac:dyDescent="0.25">
      <c r="B139" s="98"/>
      <c r="C139" s="90"/>
      <c r="D139" s="91"/>
      <c r="E139" s="9">
        <v>131</v>
      </c>
      <c r="F139" s="13" t="s">
        <v>237</v>
      </c>
      <c r="G139" s="12"/>
      <c r="H139" s="12"/>
      <c r="I139" s="12"/>
      <c r="J139" s="12"/>
      <c r="K139" s="12"/>
      <c r="L139" s="12"/>
      <c r="M139" s="11">
        <f t="shared" si="11"/>
        <v>0</v>
      </c>
      <c r="N139" s="12"/>
      <c r="O139" s="12"/>
      <c r="P139" s="12"/>
      <c r="Q139" s="12"/>
      <c r="R139" s="12"/>
      <c r="S139" s="12"/>
      <c r="T139" s="12"/>
      <c r="U139" s="12">
        <f>SUM(M139:T139,G139:J139)</f>
        <v>0</v>
      </c>
      <c r="V139" s="12"/>
      <c r="W139" s="12"/>
      <c r="X139" s="12"/>
      <c r="Y139" s="2"/>
      <c r="Z139" s="2"/>
      <c r="AA139" s="2"/>
      <c r="AB139" s="2"/>
      <c r="AC139" s="2"/>
    </row>
    <row r="140" spans="2:29" hidden="1" x14ac:dyDescent="0.25">
      <c r="B140" s="98"/>
      <c r="C140" s="90"/>
      <c r="D140" s="91"/>
      <c r="E140" s="9">
        <v>132</v>
      </c>
      <c r="F140" s="13" t="s">
        <v>238</v>
      </c>
      <c r="G140" s="12"/>
      <c r="H140" s="12"/>
      <c r="I140" s="12"/>
      <c r="J140" s="12"/>
      <c r="K140" s="12"/>
      <c r="L140" s="12"/>
      <c r="M140" s="11">
        <f t="shared" si="11"/>
        <v>0</v>
      </c>
      <c r="N140" s="12"/>
      <c r="O140" s="12"/>
      <c r="P140" s="12"/>
      <c r="Q140" s="12"/>
      <c r="R140" s="12"/>
      <c r="S140" s="12"/>
      <c r="T140" s="12"/>
      <c r="U140" s="12">
        <f>SUM(M140:T140,G140:J140)</f>
        <v>0</v>
      </c>
      <c r="V140" s="12"/>
      <c r="W140" s="12"/>
      <c r="X140" s="12"/>
      <c r="Y140" s="2"/>
      <c r="Z140" s="2"/>
      <c r="AA140" s="2"/>
      <c r="AB140" s="2"/>
      <c r="AC140" s="2"/>
    </row>
    <row r="141" spans="2:29" hidden="1" x14ac:dyDescent="0.25">
      <c r="B141" s="98"/>
      <c r="C141" s="90"/>
      <c r="D141" s="91"/>
      <c r="E141" s="9">
        <v>133</v>
      </c>
      <c r="F141" s="13" t="s">
        <v>239</v>
      </c>
      <c r="G141" s="12"/>
      <c r="H141" s="12"/>
      <c r="I141" s="12"/>
      <c r="J141" s="12"/>
      <c r="K141" s="12"/>
      <c r="L141" s="12"/>
      <c r="M141" s="11">
        <f t="shared" si="11"/>
        <v>0</v>
      </c>
      <c r="N141" s="12"/>
      <c r="O141" s="12"/>
      <c r="P141" s="12"/>
      <c r="Q141" s="12"/>
      <c r="R141" s="12"/>
      <c r="S141" s="12"/>
      <c r="T141" s="12"/>
      <c r="U141" s="12">
        <f t="shared" ref="U141:U167" si="14">SUM(M141:T141,G141:J141)</f>
        <v>0</v>
      </c>
      <c r="V141" s="12"/>
      <c r="W141" s="12"/>
      <c r="X141" s="12"/>
      <c r="Y141" s="2"/>
      <c r="Z141" s="2"/>
      <c r="AA141" s="2"/>
      <c r="AB141" s="2"/>
      <c r="AC141" s="2"/>
    </row>
    <row r="142" spans="2:29" ht="110.25" hidden="1" x14ac:dyDescent="0.25">
      <c r="B142" s="98"/>
      <c r="C142" s="90"/>
      <c r="D142" s="91"/>
      <c r="E142" s="9">
        <v>134</v>
      </c>
      <c r="F142" s="13" t="s">
        <v>240</v>
      </c>
      <c r="G142" s="12"/>
      <c r="H142" s="12"/>
      <c r="I142" s="12"/>
      <c r="J142" s="12"/>
      <c r="K142" s="12"/>
      <c r="L142" s="12"/>
      <c r="M142" s="11">
        <f t="shared" si="11"/>
        <v>0</v>
      </c>
      <c r="N142" s="12"/>
      <c r="O142" s="12"/>
      <c r="P142" s="12"/>
      <c r="Q142" s="12">
        <v>50.27</v>
      </c>
      <c r="R142" s="12"/>
      <c r="S142" s="12"/>
      <c r="T142" s="12"/>
      <c r="U142" s="12">
        <f t="shared" si="14"/>
        <v>50.27</v>
      </c>
      <c r="V142" s="12">
        <v>50.27</v>
      </c>
      <c r="W142" s="12"/>
      <c r="X142" s="12" t="s">
        <v>426</v>
      </c>
      <c r="Y142" s="2"/>
      <c r="Z142" s="2"/>
      <c r="AA142" s="2"/>
      <c r="AB142" s="2"/>
      <c r="AC142" s="2"/>
    </row>
    <row r="143" spans="2:29" ht="126" hidden="1" x14ac:dyDescent="0.25">
      <c r="B143" s="98"/>
      <c r="C143" s="90"/>
      <c r="D143" s="91"/>
      <c r="E143" s="9">
        <v>135</v>
      </c>
      <c r="F143" s="13" t="s">
        <v>241</v>
      </c>
      <c r="G143" s="12"/>
      <c r="H143" s="12"/>
      <c r="I143" s="12"/>
      <c r="J143" s="12"/>
      <c r="K143" s="12"/>
      <c r="L143" s="12"/>
      <c r="M143" s="11">
        <f t="shared" si="11"/>
        <v>0</v>
      </c>
      <c r="N143" s="12"/>
      <c r="O143" s="12"/>
      <c r="P143" s="12"/>
      <c r="Q143" s="12"/>
      <c r="R143" s="12"/>
      <c r="S143" s="12"/>
      <c r="T143" s="12"/>
      <c r="U143" s="12">
        <f t="shared" si="14"/>
        <v>0</v>
      </c>
      <c r="V143" s="12"/>
      <c r="W143" s="12"/>
      <c r="X143" s="12"/>
      <c r="Y143" s="2"/>
      <c r="Z143" s="2"/>
      <c r="AA143" s="2"/>
      <c r="AB143" s="2"/>
      <c r="AC143" s="2"/>
    </row>
    <row r="144" spans="2:29" ht="141.75" hidden="1" x14ac:dyDescent="0.25">
      <c r="B144" s="98"/>
      <c r="C144" s="90"/>
      <c r="D144" s="91"/>
      <c r="E144" s="9">
        <v>136</v>
      </c>
      <c r="F144" s="13" t="s">
        <v>242</v>
      </c>
      <c r="G144" s="12"/>
      <c r="H144" s="12"/>
      <c r="I144" s="12"/>
      <c r="J144" s="12"/>
      <c r="K144" s="12"/>
      <c r="L144" s="12"/>
      <c r="M144" s="11">
        <f t="shared" si="11"/>
        <v>0</v>
      </c>
      <c r="N144" s="12"/>
      <c r="O144" s="12"/>
      <c r="P144" s="12"/>
      <c r="Q144" s="12">
        <v>330.36</v>
      </c>
      <c r="R144" s="12"/>
      <c r="S144" s="12"/>
      <c r="T144" s="12"/>
      <c r="U144" s="12">
        <f t="shared" si="14"/>
        <v>330.36</v>
      </c>
      <c r="V144" s="12"/>
      <c r="W144" s="12"/>
      <c r="X144" s="14" t="s">
        <v>243</v>
      </c>
      <c r="Y144" s="2"/>
      <c r="Z144" s="2"/>
      <c r="AA144" s="2"/>
      <c r="AB144" s="2"/>
      <c r="AC144" s="2"/>
    </row>
    <row r="145" spans="2:29" ht="236.25" hidden="1" x14ac:dyDescent="0.25">
      <c r="B145" s="98"/>
      <c r="C145" s="90" t="s">
        <v>244</v>
      </c>
      <c r="D145" s="90" t="s">
        <v>245</v>
      </c>
      <c r="E145" s="9">
        <v>137</v>
      </c>
      <c r="F145" s="13" t="s">
        <v>246</v>
      </c>
      <c r="G145" s="12"/>
      <c r="H145" s="12"/>
      <c r="I145" s="12"/>
      <c r="J145" s="12"/>
      <c r="K145" s="12"/>
      <c r="L145" s="12"/>
      <c r="M145" s="11">
        <f t="shared" si="11"/>
        <v>0</v>
      </c>
      <c r="N145" s="12"/>
      <c r="O145" s="12"/>
      <c r="P145" s="12"/>
      <c r="Q145" s="12">
        <v>126</v>
      </c>
      <c r="R145" s="12"/>
      <c r="S145" s="12">
        <v>4.5999999999999996</v>
      </c>
      <c r="T145" s="12"/>
      <c r="U145" s="12">
        <f t="shared" si="14"/>
        <v>130.6</v>
      </c>
      <c r="V145" s="12">
        <v>130.6</v>
      </c>
      <c r="W145" s="12"/>
      <c r="X145" s="12" t="s">
        <v>427</v>
      </c>
      <c r="Y145" s="2"/>
      <c r="Z145" s="2"/>
      <c r="AA145" s="2"/>
      <c r="AB145" s="2"/>
      <c r="AC145" s="2"/>
    </row>
    <row r="146" spans="2:29" ht="110.25" hidden="1" x14ac:dyDescent="0.25">
      <c r="B146" s="98"/>
      <c r="C146" s="90"/>
      <c r="D146" s="90"/>
      <c r="E146" s="9">
        <v>138</v>
      </c>
      <c r="F146" s="13" t="s">
        <v>247</v>
      </c>
      <c r="G146" s="12"/>
      <c r="H146" s="12"/>
      <c r="I146" s="12"/>
      <c r="J146" s="12"/>
      <c r="K146" s="12"/>
      <c r="L146" s="12">
        <v>95.26</v>
      </c>
      <c r="M146" s="11">
        <f t="shared" si="11"/>
        <v>95.26</v>
      </c>
      <c r="N146" s="12"/>
      <c r="O146" s="12"/>
      <c r="P146" s="12"/>
      <c r="Q146" s="12"/>
      <c r="R146" s="12"/>
      <c r="S146" s="12"/>
      <c r="T146" s="12"/>
      <c r="U146" s="12">
        <f t="shared" si="14"/>
        <v>95.26</v>
      </c>
      <c r="V146" s="12">
        <v>77</v>
      </c>
      <c r="W146" s="12"/>
      <c r="X146" s="12" t="s">
        <v>428</v>
      </c>
      <c r="Y146" s="2"/>
      <c r="Z146" s="2"/>
      <c r="AA146" s="2"/>
      <c r="AB146" s="2"/>
      <c r="AC146" s="2"/>
    </row>
    <row r="147" spans="2:29" ht="409.5" hidden="1" x14ac:dyDescent="0.25">
      <c r="B147" s="98"/>
      <c r="C147" s="90" t="s">
        <v>248</v>
      </c>
      <c r="D147" s="90" t="s">
        <v>249</v>
      </c>
      <c r="E147" s="9">
        <v>139</v>
      </c>
      <c r="F147" s="13" t="s">
        <v>250</v>
      </c>
      <c r="G147" s="12"/>
      <c r="H147" s="12"/>
      <c r="I147" s="12"/>
      <c r="J147" s="12"/>
      <c r="K147" s="12"/>
      <c r="L147" s="12"/>
      <c r="M147" s="11">
        <f t="shared" si="11"/>
        <v>0</v>
      </c>
      <c r="N147" s="12"/>
      <c r="O147" s="12">
        <v>1.1499999999999999</v>
      </c>
      <c r="P147" s="12"/>
      <c r="Q147" s="12">
        <v>58.9</v>
      </c>
      <c r="R147" s="12"/>
      <c r="S147" s="12"/>
      <c r="T147" s="12">
        <v>51.66</v>
      </c>
      <c r="U147" s="12">
        <f t="shared" si="14"/>
        <v>111.71</v>
      </c>
      <c r="V147" s="12">
        <v>67.569999999999993</v>
      </c>
      <c r="W147" s="12"/>
      <c r="X147" s="55" t="s">
        <v>429</v>
      </c>
      <c r="Y147" s="2"/>
      <c r="Z147" s="2"/>
      <c r="AA147" s="2"/>
      <c r="AB147" s="2"/>
      <c r="AC147" s="2"/>
    </row>
    <row r="148" spans="2:29" ht="346.5" hidden="1" x14ac:dyDescent="0.25">
      <c r="B148" s="98"/>
      <c r="C148" s="90"/>
      <c r="D148" s="90"/>
      <c r="E148" s="9">
        <v>140</v>
      </c>
      <c r="F148" s="13" t="s">
        <v>251</v>
      </c>
      <c r="G148" s="12"/>
      <c r="H148" s="12"/>
      <c r="I148" s="12"/>
      <c r="J148" s="12"/>
      <c r="K148" s="12"/>
      <c r="L148" s="12"/>
      <c r="M148" s="11">
        <f t="shared" si="11"/>
        <v>0</v>
      </c>
      <c r="N148" s="12"/>
      <c r="O148" s="12">
        <v>1.1499999999999999</v>
      </c>
      <c r="P148" s="12"/>
      <c r="Q148" s="12"/>
      <c r="R148" s="12"/>
      <c r="S148" s="12"/>
      <c r="T148" s="12">
        <v>9.0399999999999991</v>
      </c>
      <c r="U148" s="12">
        <f t="shared" si="14"/>
        <v>10.19</v>
      </c>
      <c r="V148" s="12">
        <v>10.19</v>
      </c>
      <c r="W148" s="12"/>
      <c r="X148" s="55" t="s">
        <v>430</v>
      </c>
      <c r="Y148" s="2"/>
      <c r="Z148" s="2"/>
      <c r="AA148" s="2"/>
      <c r="AB148" s="2"/>
      <c r="AC148" s="2"/>
    </row>
    <row r="149" spans="2:29" ht="94.5" hidden="1" x14ac:dyDescent="0.25">
      <c r="B149" s="98"/>
      <c r="C149" s="90"/>
      <c r="D149" s="90"/>
      <c r="E149" s="9">
        <v>141</v>
      </c>
      <c r="F149" s="13" t="s">
        <v>252</v>
      </c>
      <c r="G149" s="12"/>
      <c r="H149" s="12"/>
      <c r="I149" s="12"/>
      <c r="J149" s="12"/>
      <c r="K149" s="12"/>
      <c r="L149" s="12"/>
      <c r="M149" s="11">
        <f t="shared" si="11"/>
        <v>0</v>
      </c>
      <c r="N149" s="12"/>
      <c r="O149" s="12"/>
      <c r="P149" s="12"/>
      <c r="Q149" s="12"/>
      <c r="R149" s="12"/>
      <c r="S149" s="12"/>
      <c r="T149" s="12"/>
      <c r="U149" s="12">
        <f t="shared" si="14"/>
        <v>0</v>
      </c>
      <c r="V149" s="12"/>
      <c r="W149" s="12"/>
      <c r="X149" s="12"/>
      <c r="Y149" s="2"/>
      <c r="Z149" s="2"/>
      <c r="AA149" s="2"/>
      <c r="AB149" s="2"/>
      <c r="AC149" s="2"/>
    </row>
    <row r="150" spans="2:29" ht="94.5" hidden="1" x14ac:dyDescent="0.25">
      <c r="B150" s="98"/>
      <c r="C150" s="103" t="s">
        <v>253</v>
      </c>
      <c r="D150" s="103" t="s">
        <v>254</v>
      </c>
      <c r="E150" s="9">
        <v>142</v>
      </c>
      <c r="F150" s="10" t="s">
        <v>255</v>
      </c>
      <c r="G150" s="12"/>
      <c r="H150" s="12"/>
      <c r="I150" s="12"/>
      <c r="J150" s="12"/>
      <c r="K150" s="12"/>
      <c r="L150" s="12"/>
      <c r="M150" s="11">
        <f t="shared" si="11"/>
        <v>0</v>
      </c>
      <c r="N150" s="12"/>
      <c r="O150" s="12"/>
      <c r="P150" s="12"/>
      <c r="Q150" s="12">
        <v>5064.3500000000004</v>
      </c>
      <c r="R150" s="12"/>
      <c r="S150" s="12"/>
      <c r="T150" s="12"/>
      <c r="U150" s="12">
        <f t="shared" si="14"/>
        <v>5064.3500000000004</v>
      </c>
      <c r="V150" s="12">
        <v>5347.94</v>
      </c>
      <c r="W150" s="12"/>
      <c r="X150" s="12"/>
      <c r="Y150" s="2"/>
      <c r="Z150" s="2"/>
      <c r="AA150" s="2"/>
      <c r="AB150" s="2"/>
      <c r="AC150" s="2"/>
    </row>
    <row r="151" spans="2:29" ht="157.5" hidden="1" x14ac:dyDescent="0.25">
      <c r="B151" s="98"/>
      <c r="C151" s="104"/>
      <c r="D151" s="104"/>
      <c r="E151" s="9">
        <v>143</v>
      </c>
      <c r="F151" s="10" t="s">
        <v>256</v>
      </c>
      <c r="G151" s="12"/>
      <c r="H151" s="12"/>
      <c r="I151" s="12"/>
      <c r="J151" s="12"/>
      <c r="K151" s="12"/>
      <c r="L151" s="12"/>
      <c r="M151" s="11">
        <f t="shared" si="11"/>
        <v>0</v>
      </c>
      <c r="N151" s="12"/>
      <c r="O151" s="12"/>
      <c r="P151" s="12"/>
      <c r="Q151" s="12">
        <f>43.11+1.29</f>
        <v>44.4</v>
      </c>
      <c r="R151" s="12"/>
      <c r="S151" s="12"/>
      <c r="T151" s="12"/>
      <c r="U151" s="12">
        <f t="shared" si="14"/>
        <v>44.4</v>
      </c>
      <c r="V151" s="12">
        <v>44.4</v>
      </c>
      <c r="W151" s="12"/>
      <c r="X151" s="12"/>
      <c r="Y151" s="2"/>
      <c r="Z151" s="2"/>
      <c r="AA151" s="2"/>
      <c r="AB151" s="2"/>
      <c r="AC151" s="2"/>
    </row>
    <row r="152" spans="2:29" ht="63" hidden="1" x14ac:dyDescent="0.25">
      <c r="B152" s="98"/>
      <c r="C152" s="104"/>
      <c r="D152" s="104"/>
      <c r="E152" s="9">
        <v>144</v>
      </c>
      <c r="F152" s="10" t="s">
        <v>257</v>
      </c>
      <c r="G152" s="12"/>
      <c r="H152" s="12"/>
      <c r="I152" s="12"/>
      <c r="J152" s="12"/>
      <c r="K152" s="12"/>
      <c r="L152" s="12"/>
      <c r="M152" s="11">
        <f t="shared" si="11"/>
        <v>0</v>
      </c>
      <c r="N152" s="12"/>
      <c r="O152" s="12"/>
      <c r="P152" s="12"/>
      <c r="Q152" s="12"/>
      <c r="R152" s="12"/>
      <c r="S152" s="12"/>
      <c r="T152" s="12"/>
      <c r="U152" s="12">
        <f t="shared" si="14"/>
        <v>0</v>
      </c>
      <c r="V152" s="12"/>
      <c r="W152" s="12"/>
      <c r="X152" s="12"/>
      <c r="Y152" s="2"/>
      <c r="Z152" s="2"/>
      <c r="AA152" s="2"/>
      <c r="AB152" s="2"/>
      <c r="AC152" s="2"/>
    </row>
    <row r="153" spans="2:29" ht="110.25" hidden="1" x14ac:dyDescent="0.25">
      <c r="B153" s="98"/>
      <c r="C153" s="105"/>
      <c r="D153" s="105"/>
      <c r="E153" s="9">
        <v>145</v>
      </c>
      <c r="F153" s="10" t="s">
        <v>258</v>
      </c>
      <c r="G153" s="12"/>
      <c r="H153" s="12"/>
      <c r="I153" s="12"/>
      <c r="J153" s="12"/>
      <c r="K153" s="12"/>
      <c r="L153" s="12"/>
      <c r="M153" s="11">
        <f t="shared" si="11"/>
        <v>0</v>
      </c>
      <c r="N153" s="12"/>
      <c r="O153" s="12"/>
      <c r="P153" s="12"/>
      <c r="Q153" s="12">
        <v>1.99</v>
      </c>
      <c r="R153" s="12"/>
      <c r="S153" s="12"/>
      <c r="T153" s="12"/>
      <c r="U153" s="12">
        <f t="shared" si="14"/>
        <v>1.99</v>
      </c>
      <c r="V153" s="12"/>
      <c r="W153" s="12"/>
      <c r="X153" s="12"/>
      <c r="Y153" s="2"/>
      <c r="Z153" s="2"/>
      <c r="AA153" s="2"/>
      <c r="AB153" s="2"/>
      <c r="AC153" s="2"/>
    </row>
    <row r="154" spans="2:29" ht="126" hidden="1" x14ac:dyDescent="0.25">
      <c r="B154" s="98"/>
      <c r="C154" s="29" t="s">
        <v>259</v>
      </c>
      <c r="D154" s="29" t="s">
        <v>260</v>
      </c>
      <c r="E154" s="9">
        <v>146</v>
      </c>
      <c r="F154" s="57" t="s">
        <v>261</v>
      </c>
      <c r="G154" s="12"/>
      <c r="H154" s="12"/>
      <c r="I154" s="12"/>
      <c r="J154" s="12"/>
      <c r="K154" s="12"/>
      <c r="L154" s="12"/>
      <c r="M154" s="11">
        <f t="shared" si="11"/>
        <v>0</v>
      </c>
      <c r="N154" s="12"/>
      <c r="O154" s="12"/>
      <c r="P154" s="12"/>
      <c r="Q154" s="12"/>
      <c r="R154" s="12"/>
      <c r="S154" s="12"/>
      <c r="T154" s="12"/>
      <c r="U154" s="12">
        <f t="shared" si="14"/>
        <v>0</v>
      </c>
      <c r="V154" s="12"/>
      <c r="W154" s="12"/>
      <c r="X154" s="12"/>
      <c r="Y154" s="2"/>
      <c r="Z154" s="2"/>
      <c r="AA154" s="2"/>
      <c r="AB154" s="2"/>
      <c r="AC154" s="2"/>
    </row>
    <row r="155" spans="2:29" ht="31.5" hidden="1" x14ac:dyDescent="0.25">
      <c r="B155" s="98"/>
      <c r="C155" s="29" t="s">
        <v>262</v>
      </c>
      <c r="D155" s="29" t="s">
        <v>263</v>
      </c>
      <c r="E155" s="9">
        <v>147</v>
      </c>
      <c r="F155" s="13" t="s">
        <v>143</v>
      </c>
      <c r="G155" s="12"/>
      <c r="H155" s="12"/>
      <c r="I155" s="12"/>
      <c r="J155" s="12"/>
      <c r="K155" s="12"/>
      <c r="L155" s="12"/>
      <c r="M155" s="11">
        <f t="shared" si="11"/>
        <v>0</v>
      </c>
      <c r="N155" s="12"/>
      <c r="O155" s="12"/>
      <c r="P155" s="12"/>
      <c r="Q155" s="12"/>
      <c r="R155" s="12"/>
      <c r="S155" s="12"/>
      <c r="T155" s="12"/>
      <c r="U155" s="12">
        <f t="shared" si="14"/>
        <v>0</v>
      </c>
      <c r="V155" s="12"/>
      <c r="W155" s="12"/>
      <c r="X155" s="12"/>
      <c r="Y155" s="2"/>
      <c r="Z155" s="2"/>
      <c r="AA155" s="2"/>
      <c r="AB155" s="2"/>
      <c r="AC155" s="2"/>
    </row>
    <row r="156" spans="2:29" ht="204.75" hidden="1" x14ac:dyDescent="0.25">
      <c r="B156" s="98"/>
      <c r="C156" s="29" t="s">
        <v>264</v>
      </c>
      <c r="D156" s="29" t="s">
        <v>265</v>
      </c>
      <c r="E156" s="9">
        <v>148</v>
      </c>
      <c r="F156" s="13" t="s">
        <v>266</v>
      </c>
      <c r="G156" s="12"/>
      <c r="H156" s="12"/>
      <c r="I156" s="12"/>
      <c r="J156" s="12"/>
      <c r="K156" s="12"/>
      <c r="L156" s="12"/>
      <c r="M156" s="11">
        <f t="shared" si="11"/>
        <v>0</v>
      </c>
      <c r="N156" s="12"/>
      <c r="O156" s="12">
        <v>14.28</v>
      </c>
      <c r="P156" s="12"/>
      <c r="Q156" s="12">
        <v>14.6</v>
      </c>
      <c r="R156" s="12">
        <v>15.51</v>
      </c>
      <c r="S156" s="12"/>
      <c r="T156" s="12"/>
      <c r="U156" s="12">
        <f t="shared" si="14"/>
        <v>44.39</v>
      </c>
      <c r="V156" s="12">
        <v>34.39</v>
      </c>
      <c r="W156" s="12"/>
      <c r="X156" s="12" t="s">
        <v>431</v>
      </c>
      <c r="Y156" s="2"/>
      <c r="Z156" s="2"/>
      <c r="AA156" s="2"/>
      <c r="AB156" s="2"/>
      <c r="AC156" s="2"/>
    </row>
    <row r="157" spans="2:29" ht="173.25" hidden="1" x14ac:dyDescent="0.25">
      <c r="B157" s="98"/>
      <c r="C157" s="29" t="s">
        <v>267</v>
      </c>
      <c r="D157" s="41" t="s">
        <v>268</v>
      </c>
      <c r="E157" s="9">
        <v>149</v>
      </c>
      <c r="F157" s="13" t="s">
        <v>269</v>
      </c>
      <c r="G157" s="58"/>
      <c r="H157" s="58"/>
      <c r="I157" s="58"/>
      <c r="J157" s="58"/>
      <c r="K157" s="58"/>
      <c r="L157" s="58"/>
      <c r="M157" s="11">
        <f t="shared" si="11"/>
        <v>0</v>
      </c>
      <c r="N157" s="58"/>
      <c r="O157" s="58"/>
      <c r="P157" s="58"/>
      <c r="Q157" s="58">
        <v>399.4</v>
      </c>
      <c r="R157" s="58"/>
      <c r="S157" s="58"/>
      <c r="T157" s="58"/>
      <c r="U157" s="12">
        <f t="shared" si="14"/>
        <v>399.4</v>
      </c>
      <c r="V157" s="12">
        <v>399.4</v>
      </c>
      <c r="W157" s="12"/>
      <c r="X157" s="12" t="s">
        <v>432</v>
      </c>
      <c r="Y157" s="2"/>
      <c r="Z157" s="2"/>
      <c r="AA157" s="2"/>
      <c r="AB157" s="2"/>
      <c r="AC157" s="2"/>
    </row>
    <row r="158" spans="2:29" s="60" customFormat="1" hidden="1" x14ac:dyDescent="0.25">
      <c r="B158" s="99"/>
      <c r="C158" s="92" t="s">
        <v>270</v>
      </c>
      <c r="D158" s="92"/>
      <c r="E158" s="92"/>
      <c r="F158" s="32"/>
      <c r="G158" s="33">
        <f>SUM(G135:G157)</f>
        <v>0</v>
      </c>
      <c r="H158" s="33">
        <f t="shared" ref="H158:L158" si="15">SUM(H135:H157)</f>
        <v>0</v>
      </c>
      <c r="I158" s="33">
        <f t="shared" si="15"/>
        <v>0</v>
      </c>
      <c r="J158" s="33">
        <f t="shared" si="15"/>
        <v>0</v>
      </c>
      <c r="K158" s="33">
        <f t="shared" si="15"/>
        <v>0</v>
      </c>
      <c r="L158" s="33">
        <f t="shared" si="15"/>
        <v>95.26</v>
      </c>
      <c r="M158" s="33">
        <f t="shared" si="11"/>
        <v>95.26</v>
      </c>
      <c r="N158" s="33">
        <f t="shared" ref="N158:T158" si="16">SUM(N135:N157)</f>
        <v>0</v>
      </c>
      <c r="O158" s="33">
        <f t="shared" si="16"/>
        <v>115.00000000000001</v>
      </c>
      <c r="P158" s="33">
        <f t="shared" si="16"/>
        <v>662.64</v>
      </c>
      <c r="Q158" s="33">
        <f t="shared" si="16"/>
        <v>6151.01</v>
      </c>
      <c r="R158" s="33">
        <f t="shared" si="16"/>
        <v>31.950000000000003</v>
      </c>
      <c r="S158" s="33">
        <f t="shared" si="16"/>
        <v>4.5999999999999996</v>
      </c>
      <c r="T158" s="33">
        <f t="shared" si="16"/>
        <v>60.699999999999996</v>
      </c>
      <c r="U158" s="34">
        <f t="shared" si="14"/>
        <v>7121.16</v>
      </c>
      <c r="V158" s="33">
        <f>SUM(V135:V157)</f>
        <v>6999.9999999999991</v>
      </c>
      <c r="W158" s="59"/>
      <c r="X158" s="59"/>
      <c r="Y158" s="59"/>
      <c r="Z158" s="59"/>
      <c r="AA158" s="59"/>
      <c r="AB158" s="59"/>
      <c r="AC158" s="59"/>
    </row>
    <row r="159" spans="2:29" s="25" customFormat="1" ht="409.5" hidden="1" x14ac:dyDescent="0.25">
      <c r="B159" s="93" t="s">
        <v>271</v>
      </c>
      <c r="C159" s="94" t="s">
        <v>272</v>
      </c>
      <c r="D159" s="94" t="s">
        <v>230</v>
      </c>
      <c r="E159" s="24">
        <v>150</v>
      </c>
      <c r="F159" s="17" t="s">
        <v>273</v>
      </c>
      <c r="G159" s="21"/>
      <c r="H159" s="21"/>
      <c r="I159" s="21">
        <v>1600</v>
      </c>
      <c r="J159" s="21"/>
      <c r="K159" s="61"/>
      <c r="L159" s="21">
        <v>2510</v>
      </c>
      <c r="M159" s="11">
        <f t="shared" si="11"/>
        <v>2510</v>
      </c>
      <c r="N159" s="21"/>
      <c r="O159" s="21">
        <v>86</v>
      </c>
      <c r="P159" s="61"/>
      <c r="Q159" s="21">
        <v>483.1</v>
      </c>
      <c r="R159" s="21">
        <v>112.95</v>
      </c>
      <c r="S159" s="21"/>
      <c r="T159" s="21">
        <v>14</v>
      </c>
      <c r="U159" s="21">
        <f t="shared" si="14"/>
        <v>4806.0499999999993</v>
      </c>
      <c r="V159" s="21">
        <v>4241.45</v>
      </c>
      <c r="W159" s="21"/>
      <c r="X159" s="21" t="s">
        <v>433</v>
      </c>
      <c r="Y159" s="21"/>
      <c r="Z159" s="21"/>
      <c r="AA159" s="21"/>
      <c r="AB159" s="21"/>
      <c r="AC159" s="21"/>
    </row>
    <row r="160" spans="2:29" s="25" customFormat="1" ht="94.5" hidden="1" x14ac:dyDescent="0.25">
      <c r="B160" s="93"/>
      <c r="C160" s="95"/>
      <c r="D160" s="95"/>
      <c r="E160" s="24">
        <v>151</v>
      </c>
      <c r="F160" s="17" t="s">
        <v>274</v>
      </c>
      <c r="G160" s="21"/>
      <c r="H160" s="21"/>
      <c r="I160" s="21"/>
      <c r="J160" s="21"/>
      <c r="K160" s="61"/>
      <c r="L160" s="21"/>
      <c r="M160" s="11">
        <f t="shared" si="11"/>
        <v>0</v>
      </c>
      <c r="N160" s="21"/>
      <c r="O160" s="21"/>
      <c r="P160" s="61"/>
      <c r="Q160" s="21">
        <v>75.3</v>
      </c>
      <c r="R160" s="21"/>
      <c r="S160" s="21"/>
      <c r="T160" s="21"/>
      <c r="U160" s="21">
        <f t="shared" si="14"/>
        <v>75.3</v>
      </c>
      <c r="V160" s="21">
        <v>75.3</v>
      </c>
      <c r="W160" s="21"/>
      <c r="X160" s="21" t="s">
        <v>434</v>
      </c>
      <c r="Y160" s="21"/>
      <c r="Z160" s="21"/>
      <c r="AA160" s="21"/>
      <c r="AB160" s="21"/>
      <c r="AC160" s="21"/>
    </row>
    <row r="161" spans="2:29" s="25" customFormat="1" ht="189" hidden="1" x14ac:dyDescent="0.25">
      <c r="B161" s="93"/>
      <c r="C161" s="95"/>
      <c r="D161" s="95"/>
      <c r="E161" s="24">
        <v>152</v>
      </c>
      <c r="F161" s="17" t="s">
        <v>275</v>
      </c>
      <c r="G161" s="21"/>
      <c r="H161" s="21"/>
      <c r="I161" s="21"/>
      <c r="J161" s="21"/>
      <c r="K161" s="21"/>
      <c r="L161" s="21"/>
      <c r="M161" s="11">
        <f t="shared" si="11"/>
        <v>0</v>
      </c>
      <c r="N161" s="21"/>
      <c r="O161" s="21"/>
      <c r="P161" s="21"/>
      <c r="Q161" s="21">
        <v>632.05999999999995</v>
      </c>
      <c r="R161" s="21"/>
      <c r="S161" s="21"/>
      <c r="T161" s="21"/>
      <c r="U161" s="21">
        <f t="shared" si="14"/>
        <v>632.05999999999995</v>
      </c>
      <c r="V161" s="21">
        <v>648.51</v>
      </c>
      <c r="W161" s="21"/>
      <c r="X161" s="21" t="s">
        <v>435</v>
      </c>
      <c r="Y161" s="21"/>
      <c r="Z161" s="21"/>
      <c r="AA161" s="21"/>
      <c r="AB161" s="21"/>
      <c r="AC161" s="21"/>
    </row>
    <row r="162" spans="2:29" s="25" customFormat="1" ht="47.25" hidden="1" x14ac:dyDescent="0.25">
      <c r="B162" s="93"/>
      <c r="C162" s="95"/>
      <c r="D162" s="95"/>
      <c r="E162" s="24">
        <v>153</v>
      </c>
      <c r="F162" s="17" t="s">
        <v>276</v>
      </c>
      <c r="G162" s="62"/>
      <c r="H162" s="62"/>
      <c r="I162" s="62"/>
      <c r="J162" s="62"/>
      <c r="K162" s="62"/>
      <c r="L162" s="62"/>
      <c r="M162" s="11">
        <f t="shared" si="11"/>
        <v>0</v>
      </c>
      <c r="N162" s="62"/>
      <c r="O162" s="26"/>
      <c r="P162" s="62"/>
      <c r="Q162" s="62"/>
      <c r="R162" s="62"/>
      <c r="S162" s="62"/>
      <c r="T162" s="62"/>
      <c r="U162" s="21">
        <v>16.850000000000001</v>
      </c>
      <c r="V162" s="21">
        <v>16.850000000000001</v>
      </c>
      <c r="W162" s="21"/>
      <c r="X162" s="21" t="s">
        <v>277</v>
      </c>
      <c r="Y162" s="21"/>
      <c r="Z162" s="21"/>
      <c r="AA162" s="21"/>
      <c r="AB162" s="21"/>
      <c r="AC162" s="21"/>
    </row>
    <row r="163" spans="2:29" ht="258" customHeight="1" x14ac:dyDescent="0.25">
      <c r="B163" s="93"/>
      <c r="C163" s="82" t="s">
        <v>278</v>
      </c>
      <c r="D163" s="94" t="s">
        <v>279</v>
      </c>
      <c r="E163" s="9">
        <v>154</v>
      </c>
      <c r="F163" s="13" t="s">
        <v>280</v>
      </c>
      <c r="G163" s="12"/>
      <c r="H163" s="1"/>
      <c r="I163" s="1"/>
      <c r="J163" s="1"/>
      <c r="K163" s="1"/>
      <c r="L163" s="1"/>
      <c r="M163" s="11">
        <f t="shared" si="11"/>
        <v>0</v>
      </c>
      <c r="N163" s="78">
        <v>1455</v>
      </c>
      <c r="O163" s="1"/>
      <c r="P163" s="1"/>
      <c r="Q163" s="1"/>
      <c r="R163" s="1"/>
      <c r="S163" s="1"/>
      <c r="T163" s="12"/>
      <c r="U163" s="12">
        <v>1455.5</v>
      </c>
      <c r="V163" s="12">
        <v>1624.05</v>
      </c>
      <c r="W163" s="12"/>
      <c r="X163" s="63" t="s">
        <v>460</v>
      </c>
      <c r="Y163" s="2"/>
      <c r="Z163" s="2"/>
      <c r="AA163" s="2"/>
      <c r="AB163" s="2"/>
      <c r="AC163" s="2"/>
    </row>
    <row r="164" spans="2:29" ht="409.6" customHeight="1" x14ac:dyDescent="0.25">
      <c r="B164" s="93"/>
      <c r="C164" s="82"/>
      <c r="D164" s="95"/>
      <c r="E164" s="9">
        <v>155</v>
      </c>
      <c r="F164" s="13" t="s">
        <v>281</v>
      </c>
      <c r="G164" s="12"/>
      <c r="I164" s="1">
        <v>49</v>
      </c>
      <c r="J164" s="1">
        <v>529.64</v>
      </c>
      <c r="K164" s="1"/>
      <c r="L164" s="1"/>
      <c r="M164" s="11">
        <f t="shared" si="11"/>
        <v>0</v>
      </c>
      <c r="N164" s="1">
        <v>2277</v>
      </c>
      <c r="O164" s="1"/>
      <c r="P164" s="1"/>
      <c r="Q164" s="1"/>
      <c r="R164" s="1"/>
      <c r="S164" s="1"/>
      <c r="T164" s="12"/>
      <c r="U164" s="12">
        <f t="shared" si="14"/>
        <v>2855.64</v>
      </c>
      <c r="V164" s="12">
        <v>2652.02</v>
      </c>
      <c r="W164" s="12"/>
      <c r="X164" s="1" t="s">
        <v>338</v>
      </c>
      <c r="Y164" s="2"/>
      <c r="Z164" s="2"/>
      <c r="AA164" s="2"/>
      <c r="AB164" s="2"/>
      <c r="AC164" s="2"/>
    </row>
    <row r="165" spans="2:29" ht="368.25" customHeight="1" x14ac:dyDescent="0.25">
      <c r="B165" s="93"/>
      <c r="C165" s="82"/>
      <c r="D165" s="95"/>
      <c r="E165" s="9">
        <v>156</v>
      </c>
      <c r="F165" s="13" t="s">
        <v>282</v>
      </c>
      <c r="G165" s="12"/>
      <c r="H165" s="1"/>
      <c r="I165" s="1"/>
      <c r="K165" s="1"/>
      <c r="L165" s="1">
        <v>3942</v>
      </c>
      <c r="M165" s="11">
        <f t="shared" si="11"/>
        <v>3942</v>
      </c>
      <c r="N165" s="1">
        <v>25</v>
      </c>
      <c r="O165" s="1">
        <v>16</v>
      </c>
      <c r="P165" s="1"/>
      <c r="Q165" s="1"/>
      <c r="R165" s="1">
        <v>24</v>
      </c>
      <c r="S165" s="1"/>
      <c r="T165" s="12"/>
      <c r="U165" s="12">
        <f t="shared" si="14"/>
        <v>4007</v>
      </c>
      <c r="V165" s="12">
        <v>5152.6000000000004</v>
      </c>
      <c r="W165" s="12"/>
      <c r="X165" s="2" t="s">
        <v>462</v>
      </c>
      <c r="Y165" s="2"/>
      <c r="Z165" s="2"/>
      <c r="AA165" s="2"/>
      <c r="AB165" s="2"/>
      <c r="AC165" s="2"/>
    </row>
    <row r="166" spans="2:29" ht="261.75" customHeight="1" x14ac:dyDescent="0.25">
      <c r="B166" s="93"/>
      <c r="C166" s="82"/>
      <c r="D166" s="95"/>
      <c r="E166" s="9">
        <v>157</v>
      </c>
      <c r="F166" s="13" t="s">
        <v>283</v>
      </c>
      <c r="G166" s="12"/>
      <c r="H166" s="1"/>
      <c r="I166" s="1"/>
      <c r="J166" s="1"/>
      <c r="K166" s="1"/>
      <c r="L166" s="1">
        <v>65</v>
      </c>
      <c r="M166" s="11">
        <f t="shared" si="11"/>
        <v>65</v>
      </c>
      <c r="N166" s="1"/>
      <c r="O166" s="1"/>
      <c r="P166" s="1"/>
      <c r="Q166" s="1">
        <v>23</v>
      </c>
      <c r="R166" s="1"/>
      <c r="S166" s="1"/>
      <c r="T166" s="12"/>
      <c r="U166" s="12">
        <f t="shared" si="14"/>
        <v>88</v>
      </c>
      <c r="V166" s="12">
        <v>105</v>
      </c>
      <c r="W166" s="12"/>
      <c r="X166" s="2" t="s">
        <v>436</v>
      </c>
      <c r="Y166" s="2"/>
      <c r="Z166" s="2"/>
      <c r="AA166" s="2"/>
      <c r="AB166" s="2"/>
      <c r="AC166" s="2"/>
    </row>
    <row r="167" spans="2:29" ht="202.5" customHeight="1" x14ac:dyDescent="0.25">
      <c r="B167" s="93"/>
      <c r="C167" s="82"/>
      <c r="D167" s="96"/>
      <c r="E167" s="9">
        <v>158</v>
      </c>
      <c r="F167" s="13" t="s">
        <v>284</v>
      </c>
      <c r="G167" s="12"/>
      <c r="H167" s="1"/>
      <c r="I167" s="1"/>
      <c r="J167" s="1"/>
      <c r="K167" s="1"/>
      <c r="L167" s="1"/>
      <c r="M167" s="11">
        <f t="shared" si="11"/>
        <v>0</v>
      </c>
      <c r="O167" s="1"/>
      <c r="P167" s="1"/>
      <c r="Q167" s="1">
        <v>175.28</v>
      </c>
      <c r="R167" s="1"/>
      <c r="S167" s="1"/>
      <c r="T167" s="12"/>
      <c r="U167" s="12">
        <f t="shared" si="14"/>
        <v>175.28</v>
      </c>
      <c r="V167" s="12">
        <v>187.41</v>
      </c>
      <c r="W167" s="12"/>
      <c r="X167" s="2" t="s">
        <v>461</v>
      </c>
      <c r="Y167" s="2"/>
      <c r="Z167" s="2"/>
      <c r="AA167" s="2"/>
      <c r="AB167" s="2"/>
      <c r="AC167" s="2"/>
    </row>
    <row r="168" spans="2:29" ht="409.5" hidden="1" x14ac:dyDescent="0.25">
      <c r="B168" s="93"/>
      <c r="C168" s="82" t="s">
        <v>285</v>
      </c>
      <c r="D168" s="82" t="s">
        <v>235</v>
      </c>
      <c r="E168" s="9">
        <v>159</v>
      </c>
      <c r="F168" s="13" t="s">
        <v>236</v>
      </c>
      <c r="G168" s="12"/>
      <c r="H168" s="12"/>
      <c r="I168" s="12"/>
      <c r="J168" s="12"/>
      <c r="K168" s="12"/>
      <c r="L168" s="12"/>
      <c r="M168" s="11">
        <f t="shared" si="11"/>
        <v>0</v>
      </c>
      <c r="N168" s="12"/>
      <c r="O168" s="12">
        <v>472.67</v>
      </c>
      <c r="P168" s="12">
        <v>4903.68</v>
      </c>
      <c r="Q168" s="12">
        <v>410.3</v>
      </c>
      <c r="R168" s="12">
        <v>72.709999999999994</v>
      </c>
      <c r="S168" s="12">
        <v>50</v>
      </c>
      <c r="T168" s="12"/>
      <c r="U168" s="12">
        <f>SUM(M168:T168,G168:J168)</f>
        <v>5909.3600000000006</v>
      </c>
      <c r="V168" s="12">
        <v>5909.3600000000006</v>
      </c>
      <c r="W168" s="12"/>
      <c r="X168" s="12" t="s">
        <v>437</v>
      </c>
      <c r="Y168" s="2"/>
      <c r="Z168" s="2"/>
      <c r="AA168" s="2"/>
      <c r="AB168" s="2"/>
      <c r="AC168" s="2"/>
    </row>
    <row r="169" spans="2:29" ht="31.5" hidden="1" x14ac:dyDescent="0.25">
      <c r="B169" s="93"/>
      <c r="C169" s="82"/>
      <c r="D169" s="82"/>
      <c r="E169" s="9">
        <v>160</v>
      </c>
      <c r="F169" s="13" t="s">
        <v>286</v>
      </c>
      <c r="G169" s="12"/>
      <c r="H169" s="12"/>
      <c r="I169" s="12"/>
      <c r="J169" s="12"/>
      <c r="K169" s="12"/>
      <c r="L169" s="12"/>
      <c r="M169" s="11">
        <f t="shared" si="11"/>
        <v>0</v>
      </c>
      <c r="N169" s="12"/>
      <c r="O169" s="12"/>
      <c r="P169" s="12"/>
      <c r="Q169" s="12"/>
      <c r="R169" s="12"/>
      <c r="S169" s="12"/>
      <c r="T169" s="12"/>
      <c r="U169" s="12">
        <f t="shared" ref="U169:U188" si="17">SUM(M169:T169,G169:J169)</f>
        <v>0</v>
      </c>
      <c r="V169" s="12"/>
      <c r="W169" s="12"/>
      <c r="X169" s="12"/>
      <c r="Y169" s="2"/>
      <c r="Z169" s="2"/>
      <c r="AA169" s="2"/>
      <c r="AB169" s="2"/>
      <c r="AC169" s="2"/>
    </row>
    <row r="170" spans="2:29" hidden="1" x14ac:dyDescent="0.25">
      <c r="B170" s="93"/>
      <c r="C170" s="82"/>
      <c r="D170" s="82"/>
      <c r="E170" s="9">
        <v>161</v>
      </c>
      <c r="F170" s="13" t="s">
        <v>238</v>
      </c>
      <c r="G170" s="12"/>
      <c r="H170" s="12"/>
      <c r="I170" s="12"/>
      <c r="J170" s="12"/>
      <c r="K170" s="12"/>
      <c r="L170" s="12"/>
      <c r="M170" s="11">
        <f t="shared" si="11"/>
        <v>0</v>
      </c>
      <c r="N170" s="12"/>
      <c r="O170" s="12"/>
      <c r="P170" s="12"/>
      <c r="Q170" s="12"/>
      <c r="R170" s="12"/>
      <c r="S170" s="12"/>
      <c r="T170" s="12"/>
      <c r="U170" s="12">
        <f t="shared" si="17"/>
        <v>0</v>
      </c>
      <c r="V170" s="12"/>
      <c r="W170" s="12"/>
      <c r="X170" s="12"/>
      <c r="Y170" s="2"/>
      <c r="Z170" s="2"/>
      <c r="AA170" s="2"/>
      <c r="AB170" s="2"/>
      <c r="AC170" s="2"/>
    </row>
    <row r="171" spans="2:29" hidden="1" x14ac:dyDescent="0.25">
      <c r="B171" s="93"/>
      <c r="C171" s="82"/>
      <c r="D171" s="82"/>
      <c r="E171" s="9">
        <v>162</v>
      </c>
      <c r="F171" s="13" t="s">
        <v>239</v>
      </c>
      <c r="G171" s="12"/>
      <c r="H171" s="12"/>
      <c r="I171" s="12"/>
      <c r="J171" s="12"/>
      <c r="K171" s="12"/>
      <c r="L171" s="12"/>
      <c r="M171" s="11">
        <f t="shared" si="11"/>
        <v>0</v>
      </c>
      <c r="N171" s="12"/>
      <c r="O171" s="12"/>
      <c r="P171" s="12"/>
      <c r="Q171" s="12"/>
      <c r="R171" s="12"/>
      <c r="S171" s="12"/>
      <c r="T171" s="12"/>
      <c r="U171" s="12">
        <f t="shared" si="17"/>
        <v>0</v>
      </c>
      <c r="V171" s="12"/>
      <c r="W171" s="12"/>
      <c r="X171" s="12"/>
      <c r="Y171" s="2"/>
      <c r="Z171" s="2"/>
      <c r="AA171" s="2"/>
      <c r="AB171" s="2"/>
      <c r="AC171" s="2"/>
    </row>
    <row r="172" spans="2:29" ht="315" hidden="1" x14ac:dyDescent="0.25">
      <c r="B172" s="93"/>
      <c r="C172" s="82"/>
      <c r="D172" s="82"/>
      <c r="E172" s="9">
        <v>163</v>
      </c>
      <c r="F172" s="13" t="s">
        <v>287</v>
      </c>
      <c r="G172" s="12"/>
      <c r="H172" s="12"/>
      <c r="I172" s="12"/>
      <c r="J172" s="12"/>
      <c r="K172" s="12"/>
      <c r="L172" s="12"/>
      <c r="M172" s="11">
        <f t="shared" si="11"/>
        <v>0</v>
      </c>
      <c r="N172" s="12"/>
      <c r="O172" s="12"/>
      <c r="P172" s="12"/>
      <c r="Q172" s="12">
        <f>2238.96+1+282.01</f>
        <v>2521.9700000000003</v>
      </c>
      <c r="R172" s="12"/>
      <c r="S172" s="12"/>
      <c r="T172" s="12"/>
      <c r="U172" s="12">
        <f t="shared" si="17"/>
        <v>2521.9700000000003</v>
      </c>
      <c r="V172" s="55">
        <v>282.01</v>
      </c>
      <c r="W172" s="12"/>
      <c r="X172" s="14" t="s">
        <v>438</v>
      </c>
      <c r="Y172" s="2"/>
      <c r="Z172" s="2"/>
      <c r="AA172" s="2"/>
      <c r="AB172" s="2"/>
      <c r="AC172" s="2"/>
    </row>
    <row r="173" spans="2:29" ht="63" hidden="1" x14ac:dyDescent="0.25">
      <c r="B173" s="93"/>
      <c r="C173" s="82" t="s">
        <v>288</v>
      </c>
      <c r="D173" s="82" t="s">
        <v>289</v>
      </c>
      <c r="E173" s="9">
        <v>164</v>
      </c>
      <c r="F173" s="13" t="s">
        <v>290</v>
      </c>
      <c r="G173" s="12"/>
      <c r="H173" s="12"/>
      <c r="I173" s="12"/>
      <c r="J173" s="12"/>
      <c r="K173" s="12"/>
      <c r="L173" s="12"/>
      <c r="M173" s="11">
        <f t="shared" si="11"/>
        <v>0</v>
      </c>
      <c r="N173" s="12"/>
      <c r="O173" s="12"/>
      <c r="P173" s="12"/>
      <c r="Q173" s="12"/>
      <c r="R173" s="12"/>
      <c r="S173" s="12"/>
      <c r="T173" s="12"/>
      <c r="U173" s="12">
        <f t="shared" si="17"/>
        <v>0</v>
      </c>
      <c r="V173" s="12"/>
      <c r="W173" s="12"/>
      <c r="X173" s="12"/>
      <c r="Y173" s="2"/>
      <c r="Z173" s="2"/>
      <c r="AA173" s="2"/>
      <c r="AB173" s="2"/>
      <c r="AC173" s="2"/>
    </row>
    <row r="174" spans="2:29" ht="78.75" hidden="1" x14ac:dyDescent="0.25">
      <c r="B174" s="93"/>
      <c r="C174" s="82"/>
      <c r="D174" s="83"/>
      <c r="E174" s="9">
        <v>165</v>
      </c>
      <c r="F174" s="13" t="s">
        <v>291</v>
      </c>
      <c r="G174" s="12"/>
      <c r="H174" s="12"/>
      <c r="I174" s="12"/>
      <c r="J174" s="12"/>
      <c r="K174" s="12"/>
      <c r="L174" s="12"/>
      <c r="M174" s="11">
        <f t="shared" si="11"/>
        <v>0</v>
      </c>
      <c r="N174" s="12"/>
      <c r="O174" s="12"/>
      <c r="P174" s="12"/>
      <c r="Q174" s="12"/>
      <c r="R174" s="12"/>
      <c r="S174" s="12"/>
      <c r="T174" s="12"/>
      <c r="U174" s="12">
        <f t="shared" si="17"/>
        <v>0</v>
      </c>
      <c r="V174" s="12"/>
      <c r="W174" s="12"/>
      <c r="X174" s="12"/>
      <c r="Y174" s="2"/>
      <c r="Z174" s="2"/>
      <c r="AA174" s="2"/>
      <c r="AB174" s="2"/>
      <c r="AC174" s="2"/>
    </row>
    <row r="175" spans="2:29" ht="94.5" hidden="1" x14ac:dyDescent="0.25">
      <c r="B175" s="93"/>
      <c r="C175" s="82"/>
      <c r="D175" s="83"/>
      <c r="E175" s="9">
        <v>166</v>
      </c>
      <c r="F175" s="15" t="s">
        <v>292</v>
      </c>
      <c r="G175" s="12"/>
      <c r="H175" s="12"/>
      <c r="I175" s="12"/>
      <c r="J175" s="12"/>
      <c r="K175" s="12"/>
      <c r="L175" s="12"/>
      <c r="M175" s="11">
        <f t="shared" si="11"/>
        <v>0</v>
      </c>
      <c r="N175" s="12"/>
      <c r="O175" s="12"/>
      <c r="P175" s="12"/>
      <c r="Q175" s="12"/>
      <c r="R175" s="12"/>
      <c r="S175" s="12"/>
      <c r="T175" s="12"/>
      <c r="U175" s="12">
        <f t="shared" si="17"/>
        <v>0</v>
      </c>
      <c r="V175" s="12"/>
      <c r="W175" s="12"/>
      <c r="X175" s="12"/>
      <c r="Y175" s="2"/>
      <c r="Z175" s="2"/>
      <c r="AA175" s="2"/>
      <c r="AB175" s="2"/>
      <c r="AC175" s="2"/>
    </row>
    <row r="176" spans="2:29" ht="94.5" hidden="1" x14ac:dyDescent="0.25">
      <c r="B176" s="93"/>
      <c r="C176" s="82"/>
      <c r="D176" s="83"/>
      <c r="E176" s="9">
        <v>167</v>
      </c>
      <c r="F176" s="13" t="s">
        <v>293</v>
      </c>
      <c r="G176" s="12"/>
      <c r="H176" s="12"/>
      <c r="I176" s="12"/>
      <c r="J176" s="12"/>
      <c r="K176" s="12"/>
      <c r="L176" s="12"/>
      <c r="M176" s="11">
        <f t="shared" si="11"/>
        <v>0</v>
      </c>
      <c r="N176" s="12"/>
      <c r="O176" s="12"/>
      <c r="P176" s="12"/>
      <c r="Q176" s="12"/>
      <c r="R176" s="12"/>
      <c r="S176" s="12"/>
      <c r="T176" s="12"/>
      <c r="U176" s="12">
        <f t="shared" si="17"/>
        <v>0</v>
      </c>
      <c r="V176" s="12"/>
      <c r="W176" s="12"/>
      <c r="X176" s="12"/>
      <c r="Y176" s="2"/>
      <c r="Z176" s="2"/>
      <c r="AA176" s="2"/>
      <c r="AB176" s="2"/>
      <c r="AC176" s="2"/>
    </row>
    <row r="177" spans="2:29" ht="78.75" hidden="1" x14ac:dyDescent="0.25">
      <c r="B177" s="93"/>
      <c r="C177" s="82"/>
      <c r="D177" s="83"/>
      <c r="E177" s="9">
        <v>168</v>
      </c>
      <c r="F177" s="13" t="s">
        <v>294</v>
      </c>
      <c r="G177" s="12"/>
      <c r="H177" s="12"/>
      <c r="I177" s="12"/>
      <c r="J177" s="12"/>
      <c r="K177" s="12"/>
      <c r="L177" s="12"/>
      <c r="M177" s="11">
        <f t="shared" si="11"/>
        <v>0</v>
      </c>
      <c r="N177" s="12"/>
      <c r="O177" s="12"/>
      <c r="P177" s="12"/>
      <c r="Q177" s="12"/>
      <c r="R177" s="12"/>
      <c r="S177" s="12"/>
      <c r="T177" s="12"/>
      <c r="U177" s="12">
        <f t="shared" si="17"/>
        <v>0</v>
      </c>
      <c r="V177" s="12"/>
      <c r="W177" s="12"/>
      <c r="X177" s="12"/>
      <c r="Y177" s="2"/>
      <c r="Z177" s="2"/>
      <c r="AA177" s="2"/>
      <c r="AB177" s="2"/>
      <c r="AC177" s="2"/>
    </row>
    <row r="178" spans="2:29" ht="141.75" hidden="1" x14ac:dyDescent="0.25">
      <c r="B178" s="93"/>
      <c r="C178" s="82"/>
      <c r="D178" s="83"/>
      <c r="E178" s="9">
        <v>169</v>
      </c>
      <c r="F178" s="16" t="s">
        <v>295</v>
      </c>
      <c r="G178" s="12"/>
      <c r="H178" s="12">
        <v>246</v>
      </c>
      <c r="I178" s="12">
        <v>1188</v>
      </c>
      <c r="J178" s="12"/>
      <c r="K178" s="12"/>
      <c r="L178" s="12"/>
      <c r="M178" s="11">
        <f t="shared" si="11"/>
        <v>0</v>
      </c>
      <c r="N178" s="12"/>
      <c r="O178" s="12"/>
      <c r="P178" s="12"/>
      <c r="Q178" s="12"/>
      <c r="R178" s="12"/>
      <c r="S178" s="12"/>
      <c r="T178" s="12"/>
      <c r="U178" s="12">
        <f t="shared" si="17"/>
        <v>1434</v>
      </c>
      <c r="V178" s="12"/>
      <c r="W178" s="12"/>
      <c r="X178" s="14" t="s">
        <v>439</v>
      </c>
      <c r="Y178" s="2"/>
      <c r="Z178" s="2"/>
      <c r="AA178" s="2"/>
      <c r="AB178" s="2"/>
      <c r="AC178" s="2"/>
    </row>
    <row r="179" spans="2:29" ht="252" hidden="1" x14ac:dyDescent="0.25">
      <c r="B179" s="93"/>
      <c r="C179" s="82"/>
      <c r="D179" s="83"/>
      <c r="E179" s="9">
        <v>170</v>
      </c>
      <c r="F179" s="16" t="s">
        <v>296</v>
      </c>
      <c r="G179" s="12"/>
      <c r="H179" s="12"/>
      <c r="I179" s="12"/>
      <c r="J179" s="12"/>
      <c r="K179" s="12"/>
      <c r="L179" s="12"/>
      <c r="M179" s="11">
        <f t="shared" si="11"/>
        <v>0</v>
      </c>
      <c r="N179" s="12"/>
      <c r="O179" s="12"/>
      <c r="P179" s="12"/>
      <c r="Q179" s="12"/>
      <c r="R179" s="12"/>
      <c r="S179" s="12"/>
      <c r="T179" s="12"/>
      <c r="U179" s="12">
        <f t="shared" si="17"/>
        <v>0</v>
      </c>
      <c r="V179" s="12"/>
      <c r="W179" s="12"/>
      <c r="X179" s="14"/>
      <c r="Y179" s="2"/>
      <c r="Z179" s="2"/>
      <c r="AA179" s="2"/>
      <c r="AB179" s="2"/>
      <c r="AC179" s="2"/>
    </row>
    <row r="180" spans="2:29" s="25" customFormat="1" ht="157.5" hidden="1" x14ac:dyDescent="0.25">
      <c r="B180" s="93"/>
      <c r="C180" s="84" t="s">
        <v>297</v>
      </c>
      <c r="D180" s="86" t="s">
        <v>298</v>
      </c>
      <c r="E180" s="24">
        <v>171</v>
      </c>
      <c r="F180" s="17" t="s">
        <v>299</v>
      </c>
      <c r="G180" s="21"/>
      <c r="H180" s="21"/>
      <c r="I180" s="21"/>
      <c r="J180" s="21">
        <v>50</v>
      </c>
      <c r="K180" s="21"/>
      <c r="L180" s="21"/>
      <c r="M180" s="64">
        <f t="shared" si="11"/>
        <v>0</v>
      </c>
      <c r="N180" s="21"/>
      <c r="O180" s="21"/>
      <c r="P180" s="21"/>
      <c r="Q180" s="21">
        <v>470</v>
      </c>
      <c r="R180" s="21"/>
      <c r="S180" s="21"/>
      <c r="T180" s="21"/>
      <c r="U180" s="21">
        <f t="shared" si="17"/>
        <v>520</v>
      </c>
      <c r="V180" s="21">
        <f>60+470</f>
        <v>530</v>
      </c>
      <c r="W180" s="21"/>
      <c r="X180" s="21" t="s">
        <v>440</v>
      </c>
      <c r="Y180" s="21"/>
      <c r="Z180" s="21"/>
      <c r="AA180" s="21"/>
      <c r="AB180" s="21"/>
      <c r="AC180" s="21"/>
    </row>
    <row r="181" spans="2:29" s="25" customFormat="1" ht="157.5" hidden="1" x14ac:dyDescent="0.25">
      <c r="B181" s="93"/>
      <c r="C181" s="85"/>
      <c r="D181" s="87"/>
      <c r="E181" s="24">
        <v>172</v>
      </c>
      <c r="F181" s="17" t="s">
        <v>300</v>
      </c>
      <c r="G181" s="21"/>
      <c r="H181" s="21"/>
      <c r="I181" s="21"/>
      <c r="J181" s="21">
        <v>1077</v>
      </c>
      <c r="K181" s="21"/>
      <c r="L181" s="21"/>
      <c r="M181" s="64">
        <f t="shared" si="11"/>
        <v>0</v>
      </c>
      <c r="N181" s="21"/>
      <c r="O181" s="21"/>
      <c r="P181" s="21"/>
      <c r="Q181" s="21">
        <v>4950</v>
      </c>
      <c r="R181" s="21"/>
      <c r="S181" s="21"/>
      <c r="T181" s="21"/>
      <c r="U181" s="21">
        <f t="shared" si="17"/>
        <v>6027</v>
      </c>
      <c r="V181" s="21">
        <f>4950+1290</f>
        <v>6240</v>
      </c>
      <c r="W181" s="21"/>
      <c r="X181" s="21" t="s">
        <v>441</v>
      </c>
      <c r="Y181" s="21"/>
      <c r="Z181" s="21"/>
      <c r="AA181" s="21"/>
      <c r="AB181" s="21"/>
      <c r="AC181" s="21"/>
    </row>
    <row r="182" spans="2:29" s="25" customFormat="1" ht="94.5" hidden="1" x14ac:dyDescent="0.25">
      <c r="B182" s="93"/>
      <c r="C182" s="85"/>
      <c r="D182" s="87"/>
      <c r="E182" s="24">
        <v>173</v>
      </c>
      <c r="F182" s="17" t="s">
        <v>301</v>
      </c>
      <c r="G182" s="21"/>
      <c r="H182" s="21"/>
      <c r="I182" s="21"/>
      <c r="J182" s="21"/>
      <c r="K182" s="21"/>
      <c r="L182" s="21"/>
      <c r="M182" s="64">
        <f t="shared" si="11"/>
        <v>0</v>
      </c>
      <c r="N182" s="21"/>
      <c r="O182" s="21"/>
      <c r="P182" s="21"/>
      <c r="Q182" s="21"/>
      <c r="R182" s="21"/>
      <c r="S182" s="21"/>
      <c r="T182" s="21"/>
      <c r="U182" s="21">
        <f t="shared" si="17"/>
        <v>0</v>
      </c>
      <c r="V182" s="21"/>
      <c r="W182" s="21"/>
      <c r="X182" s="21"/>
      <c r="Y182" s="21"/>
      <c r="Z182" s="21"/>
      <c r="AA182" s="21"/>
      <c r="AB182" s="21"/>
      <c r="AC182" s="21"/>
    </row>
    <row r="183" spans="2:29" s="25" customFormat="1" ht="47.25" hidden="1" x14ac:dyDescent="0.25">
      <c r="B183" s="93"/>
      <c r="C183" s="85"/>
      <c r="D183" s="87"/>
      <c r="E183" s="24">
        <v>174</v>
      </c>
      <c r="F183" s="17" t="s">
        <v>302</v>
      </c>
      <c r="G183" s="21"/>
      <c r="H183" s="21"/>
      <c r="I183" s="21"/>
      <c r="J183" s="21"/>
      <c r="K183" s="21"/>
      <c r="L183" s="21"/>
      <c r="M183" s="64">
        <f t="shared" si="11"/>
        <v>0</v>
      </c>
      <c r="N183" s="21"/>
      <c r="O183" s="21"/>
      <c r="P183" s="21"/>
      <c r="Q183" s="21"/>
      <c r="R183" s="21"/>
      <c r="S183" s="21"/>
      <c r="T183" s="21"/>
      <c r="U183" s="21">
        <f t="shared" si="17"/>
        <v>0</v>
      </c>
      <c r="V183" s="21"/>
      <c r="W183" s="21"/>
      <c r="X183" s="21"/>
      <c r="Y183" s="21"/>
      <c r="Z183" s="21"/>
      <c r="AA183" s="21"/>
      <c r="AB183" s="21"/>
      <c r="AC183" s="21"/>
    </row>
    <row r="184" spans="2:29" ht="409.5" hidden="1" x14ac:dyDescent="0.25">
      <c r="B184" s="93"/>
      <c r="C184" s="82" t="s">
        <v>303</v>
      </c>
      <c r="D184" s="82" t="s">
        <v>249</v>
      </c>
      <c r="E184" s="9">
        <v>175</v>
      </c>
      <c r="F184" s="13" t="s">
        <v>250</v>
      </c>
      <c r="G184" s="12"/>
      <c r="H184" s="12"/>
      <c r="I184" s="12"/>
      <c r="J184" s="12">
        <f>648+96.92</f>
        <v>744.92</v>
      </c>
      <c r="K184" s="12"/>
      <c r="L184" s="12"/>
      <c r="M184" s="11">
        <f t="shared" si="11"/>
        <v>0</v>
      </c>
      <c r="N184" s="12">
        <f>305+6.35</f>
        <v>311.35000000000002</v>
      </c>
      <c r="O184" s="12">
        <v>37</v>
      </c>
      <c r="P184" s="12"/>
      <c r="Q184" s="12">
        <f>44.1+859</f>
        <v>903.1</v>
      </c>
      <c r="R184" s="12">
        <v>58.65</v>
      </c>
      <c r="S184" s="12">
        <v>27.65</v>
      </c>
      <c r="T184" s="12">
        <v>389.85</v>
      </c>
      <c r="U184" s="12">
        <f t="shared" si="17"/>
        <v>2472.5200000000004</v>
      </c>
      <c r="V184" s="12">
        <v>2437.89</v>
      </c>
      <c r="W184" s="12"/>
      <c r="X184" s="55" t="s">
        <v>442</v>
      </c>
      <c r="Y184" s="2"/>
      <c r="Z184" s="2"/>
      <c r="AA184" s="2"/>
      <c r="AB184" s="2"/>
      <c r="AC184" s="2"/>
    </row>
    <row r="185" spans="2:29" ht="409.5" hidden="1" x14ac:dyDescent="0.25">
      <c r="B185" s="93"/>
      <c r="C185" s="83"/>
      <c r="D185" s="83"/>
      <c r="E185" s="9">
        <v>176</v>
      </c>
      <c r="F185" s="13" t="s">
        <v>251</v>
      </c>
      <c r="G185" s="12"/>
      <c r="H185" s="12"/>
      <c r="I185" s="12"/>
      <c r="J185" s="12"/>
      <c r="K185" s="12"/>
      <c r="L185" s="12"/>
      <c r="M185" s="11">
        <f t="shared" si="11"/>
        <v>0</v>
      </c>
      <c r="N185" s="12"/>
      <c r="O185" s="12"/>
      <c r="P185" s="12"/>
      <c r="Q185" s="12">
        <f>648.5+519.05</f>
        <v>1167.55</v>
      </c>
      <c r="R185" s="12"/>
      <c r="S185" s="12"/>
      <c r="T185" s="12">
        <v>67.5</v>
      </c>
      <c r="U185" s="12">
        <f t="shared" si="17"/>
        <v>1235.05</v>
      </c>
      <c r="V185" s="12">
        <v>1233.23</v>
      </c>
      <c r="W185" s="12"/>
      <c r="X185" s="55" t="s">
        <v>443</v>
      </c>
      <c r="Y185" s="2"/>
      <c r="Z185" s="2"/>
      <c r="AA185" s="2"/>
      <c r="AB185" s="2"/>
      <c r="AC185" s="2"/>
    </row>
    <row r="186" spans="2:29" ht="94.5" hidden="1" x14ac:dyDescent="0.25">
      <c r="B186" s="93"/>
      <c r="C186" s="83"/>
      <c r="D186" s="83"/>
      <c r="E186" s="9">
        <v>177</v>
      </c>
      <c r="F186" s="13" t="s">
        <v>252</v>
      </c>
      <c r="G186" s="12"/>
      <c r="H186" s="12"/>
      <c r="I186" s="12"/>
      <c r="J186" s="12"/>
      <c r="K186" s="12"/>
      <c r="L186" s="12"/>
      <c r="M186" s="11">
        <f t="shared" si="11"/>
        <v>0</v>
      </c>
      <c r="N186" s="12"/>
      <c r="O186" s="12"/>
      <c r="P186" s="12"/>
      <c r="Q186" s="12"/>
      <c r="R186" s="12"/>
      <c r="S186" s="12"/>
      <c r="T186" s="12"/>
      <c r="U186" s="12">
        <f t="shared" si="17"/>
        <v>0</v>
      </c>
      <c r="V186" s="12"/>
      <c r="W186" s="12"/>
      <c r="X186" s="12"/>
      <c r="Y186" s="2"/>
      <c r="Z186" s="2"/>
      <c r="AA186" s="2"/>
      <c r="AB186" s="2"/>
      <c r="AC186" s="2"/>
    </row>
    <row r="187" spans="2:29" ht="141.75" hidden="1" x14ac:dyDescent="0.25">
      <c r="B187" s="93"/>
      <c r="C187" s="82" t="s">
        <v>304</v>
      </c>
      <c r="D187" s="82" t="s">
        <v>305</v>
      </c>
      <c r="E187" s="9">
        <v>178</v>
      </c>
      <c r="F187" s="15" t="s">
        <v>306</v>
      </c>
      <c r="G187" s="12"/>
      <c r="H187" s="12"/>
      <c r="I187" s="12"/>
      <c r="J187" s="12"/>
      <c r="K187" s="12"/>
      <c r="L187" s="12"/>
      <c r="M187" s="11">
        <f t="shared" si="11"/>
        <v>0</v>
      </c>
      <c r="N187" s="12"/>
      <c r="O187" s="12"/>
      <c r="P187" s="12"/>
      <c r="Q187" s="12">
        <v>172.13</v>
      </c>
      <c r="R187" s="12"/>
      <c r="S187" s="12"/>
      <c r="T187" s="12"/>
      <c r="U187" s="12">
        <f t="shared" si="17"/>
        <v>172.13</v>
      </c>
      <c r="V187" s="12">
        <v>172.13</v>
      </c>
      <c r="W187" s="12"/>
      <c r="X187" s="12" t="s">
        <v>444</v>
      </c>
      <c r="Y187" s="2"/>
      <c r="Z187" s="2"/>
      <c r="AA187" s="2"/>
      <c r="AB187" s="2"/>
      <c r="AC187" s="2"/>
    </row>
    <row r="188" spans="2:29" hidden="1" x14ac:dyDescent="0.25">
      <c r="B188" s="93"/>
      <c r="C188" s="83"/>
      <c r="D188" s="83"/>
      <c r="E188" s="9">
        <v>179</v>
      </c>
      <c r="F188" s="15" t="s">
        <v>143</v>
      </c>
      <c r="G188" s="12"/>
      <c r="H188" s="12"/>
      <c r="I188" s="12"/>
      <c r="J188" s="12"/>
      <c r="K188" s="12"/>
      <c r="L188" s="12"/>
      <c r="M188" s="11">
        <f t="shared" si="11"/>
        <v>0</v>
      </c>
      <c r="N188" s="12"/>
      <c r="O188" s="12"/>
      <c r="P188" s="12"/>
      <c r="Q188" s="12"/>
      <c r="R188" s="12"/>
      <c r="S188" s="12"/>
      <c r="T188" s="12"/>
      <c r="U188" s="12">
        <f t="shared" si="17"/>
        <v>0</v>
      </c>
      <c r="V188" s="12"/>
      <c r="W188" s="12"/>
      <c r="X188" s="19"/>
      <c r="Y188" s="2"/>
      <c r="Z188" s="2"/>
      <c r="AA188" s="2"/>
      <c r="AB188" s="2"/>
      <c r="AC188" s="2"/>
    </row>
    <row r="189" spans="2:29" ht="299.25" hidden="1" x14ac:dyDescent="0.25">
      <c r="B189" s="93"/>
      <c r="C189" s="83"/>
      <c r="D189" s="83"/>
      <c r="E189" s="9">
        <v>180</v>
      </c>
      <c r="F189" s="16" t="s">
        <v>307</v>
      </c>
      <c r="G189" s="12"/>
      <c r="H189" s="12"/>
      <c r="I189" s="12"/>
      <c r="J189" s="12"/>
      <c r="K189" s="12"/>
      <c r="L189" s="12">
        <v>17974.38</v>
      </c>
      <c r="M189" s="11">
        <f t="shared" si="11"/>
        <v>17974.38</v>
      </c>
      <c r="N189" s="12"/>
      <c r="O189" s="12"/>
      <c r="P189" s="12"/>
      <c r="Q189" s="12">
        <v>307.63</v>
      </c>
      <c r="R189" s="12"/>
      <c r="S189" s="12"/>
      <c r="T189" s="12"/>
      <c r="U189" s="12">
        <f>SUM(M189:T189,G189:J189)</f>
        <v>18282.010000000002</v>
      </c>
      <c r="V189" s="12">
        <v>20446.66</v>
      </c>
      <c r="W189" s="12"/>
      <c r="X189" s="14" t="s">
        <v>445</v>
      </c>
      <c r="Y189" s="2"/>
      <c r="Z189" s="2"/>
      <c r="AA189" s="2"/>
      <c r="AB189" s="2"/>
      <c r="AC189" s="2"/>
    </row>
    <row r="190" spans="2:29" s="18" customFormat="1" ht="378" hidden="1" x14ac:dyDescent="0.25">
      <c r="B190" s="93"/>
      <c r="C190" s="83"/>
      <c r="D190" s="83"/>
      <c r="E190" s="9">
        <v>181</v>
      </c>
      <c r="F190" s="16" t="s">
        <v>308</v>
      </c>
      <c r="G190" s="13"/>
      <c r="H190" s="12"/>
      <c r="I190" s="12"/>
      <c r="J190" s="12"/>
      <c r="K190" s="12"/>
      <c r="L190" s="12"/>
      <c r="M190" s="11">
        <f t="shared" si="11"/>
        <v>0</v>
      </c>
      <c r="N190" s="65">
        <v>2687</v>
      </c>
      <c r="O190" s="65">
        <v>1.31</v>
      </c>
      <c r="P190" s="65"/>
      <c r="Q190" s="65">
        <v>20</v>
      </c>
      <c r="R190" s="65">
        <v>10</v>
      </c>
      <c r="S190" s="65">
        <v>3</v>
      </c>
      <c r="T190" s="65">
        <v>2</v>
      </c>
      <c r="U190" s="12">
        <f>SUM(M190:T190,G190:J190)</f>
        <v>2723.31</v>
      </c>
      <c r="V190" s="12">
        <v>3398.9</v>
      </c>
      <c r="W190" s="12"/>
      <c r="X190" s="12" t="s">
        <v>446</v>
      </c>
      <c r="Y190" s="12"/>
      <c r="Z190" s="12"/>
      <c r="AA190" s="12"/>
      <c r="AB190" s="12"/>
      <c r="AC190" s="12"/>
    </row>
    <row r="191" spans="2:29" s="18" customFormat="1" ht="78.75" hidden="1" x14ac:dyDescent="0.25">
      <c r="B191" s="93"/>
      <c r="C191" s="83"/>
      <c r="D191" s="83"/>
      <c r="E191" s="9">
        <v>182</v>
      </c>
      <c r="F191" s="13" t="s">
        <v>309</v>
      </c>
      <c r="G191" s="12"/>
      <c r="H191" s="12"/>
      <c r="I191" s="12"/>
      <c r="J191" s="12"/>
      <c r="K191" s="12"/>
      <c r="L191" s="12"/>
      <c r="M191" s="11">
        <f t="shared" si="11"/>
        <v>0</v>
      </c>
      <c r="N191" s="12"/>
      <c r="O191" s="12"/>
      <c r="P191" s="12"/>
      <c r="Q191" s="12">
        <v>190.08</v>
      </c>
      <c r="R191" s="12"/>
      <c r="S191" s="12"/>
      <c r="T191" s="12"/>
      <c r="U191" s="12">
        <f t="shared" ref="U191:U210" si="18">SUM(M191:T191,G191:J191)</f>
        <v>190.08</v>
      </c>
      <c r="V191" s="12">
        <v>190.08</v>
      </c>
      <c r="W191" s="12"/>
      <c r="X191" s="12" t="s">
        <v>447</v>
      </c>
      <c r="Y191" s="12"/>
      <c r="Z191" s="12"/>
      <c r="AA191" s="12"/>
      <c r="AB191" s="12"/>
      <c r="AC191" s="12"/>
    </row>
    <row r="192" spans="2:29" s="18" customFormat="1" ht="173.25" hidden="1" x14ac:dyDescent="0.25">
      <c r="B192" s="93"/>
      <c r="C192" s="83"/>
      <c r="D192" s="83"/>
      <c r="E192" s="9">
        <v>183</v>
      </c>
      <c r="F192" s="15" t="s">
        <v>310</v>
      </c>
      <c r="G192" s="12"/>
      <c r="H192" s="12"/>
      <c r="I192" s="12"/>
      <c r="J192" s="12"/>
      <c r="K192" s="12"/>
      <c r="L192" s="12"/>
      <c r="M192" s="11">
        <f t="shared" si="11"/>
        <v>0</v>
      </c>
      <c r="N192" s="12"/>
      <c r="O192" s="12"/>
      <c r="P192" s="12"/>
      <c r="Q192" s="12">
        <v>3.8</v>
      </c>
      <c r="R192" s="12"/>
      <c r="S192" s="12"/>
      <c r="T192" s="12"/>
      <c r="U192" s="12">
        <f t="shared" si="18"/>
        <v>3.8</v>
      </c>
      <c r="V192" s="12">
        <v>3.8</v>
      </c>
      <c r="W192" s="12"/>
      <c r="X192" s="12" t="s">
        <v>448</v>
      </c>
      <c r="Y192" s="12"/>
      <c r="Z192" s="12"/>
      <c r="AA192" s="12"/>
      <c r="AB192" s="12"/>
      <c r="AC192" s="12"/>
    </row>
    <row r="193" spans="2:29" s="25" customFormat="1" ht="252" hidden="1" x14ac:dyDescent="0.25">
      <c r="B193" s="93"/>
      <c r="C193" s="66" t="s">
        <v>311</v>
      </c>
      <c r="D193" s="66" t="s">
        <v>312</v>
      </c>
      <c r="E193" s="24">
        <v>184</v>
      </c>
      <c r="F193" s="17" t="s">
        <v>313</v>
      </c>
      <c r="G193" s="21"/>
      <c r="H193" s="21"/>
      <c r="I193" s="21"/>
      <c r="J193" s="21">
        <v>4.5</v>
      </c>
      <c r="K193" s="21"/>
      <c r="L193" s="21"/>
      <c r="M193" s="64">
        <f t="shared" si="11"/>
        <v>0</v>
      </c>
      <c r="N193" s="21"/>
      <c r="O193" s="21"/>
      <c r="P193" s="21"/>
      <c r="Q193" s="21">
        <v>2557</v>
      </c>
      <c r="R193" s="21"/>
      <c r="S193" s="21"/>
      <c r="T193" s="21"/>
      <c r="U193" s="21">
        <f t="shared" si="18"/>
        <v>2561.5</v>
      </c>
      <c r="V193" s="21">
        <v>2561.5</v>
      </c>
      <c r="W193" s="21"/>
      <c r="X193" s="21" t="s">
        <v>449</v>
      </c>
      <c r="Y193" s="21"/>
      <c r="Z193" s="21"/>
      <c r="AA193" s="21"/>
      <c r="AB193" s="21"/>
      <c r="AC193" s="21"/>
    </row>
    <row r="194" spans="2:29" ht="94.5" hidden="1" x14ac:dyDescent="0.25">
      <c r="B194" s="93"/>
      <c r="C194" s="82" t="s">
        <v>314</v>
      </c>
      <c r="D194" s="82" t="s">
        <v>254</v>
      </c>
      <c r="E194" s="9">
        <v>185</v>
      </c>
      <c r="F194" s="13" t="s">
        <v>255</v>
      </c>
      <c r="G194" s="12"/>
      <c r="H194" s="12"/>
      <c r="I194" s="12"/>
      <c r="J194" s="12"/>
      <c r="K194" s="12"/>
      <c r="L194" s="12"/>
      <c r="M194" s="11">
        <f t="shared" si="11"/>
        <v>0</v>
      </c>
      <c r="N194" s="12"/>
      <c r="O194" s="12"/>
      <c r="P194" s="12"/>
      <c r="Q194" s="12">
        <v>34236.800000000003</v>
      </c>
      <c r="R194" s="12"/>
      <c r="S194" s="12"/>
      <c r="T194" s="12"/>
      <c r="U194" s="12">
        <f t="shared" si="18"/>
        <v>34236.800000000003</v>
      </c>
      <c r="V194" s="12">
        <v>36489.730000000003</v>
      </c>
      <c r="W194" s="12"/>
      <c r="X194" s="67"/>
      <c r="Y194" s="2"/>
      <c r="Z194" s="2"/>
      <c r="AA194" s="2"/>
      <c r="AB194" s="2"/>
      <c r="AC194" s="2"/>
    </row>
    <row r="195" spans="2:29" s="25" customFormat="1" ht="236.25" hidden="1" x14ac:dyDescent="0.25">
      <c r="B195" s="93"/>
      <c r="C195" s="82"/>
      <c r="D195" s="82"/>
      <c r="E195" s="24">
        <v>186</v>
      </c>
      <c r="F195" s="17" t="s">
        <v>256</v>
      </c>
      <c r="G195" s="21"/>
      <c r="H195" s="21"/>
      <c r="I195" s="21"/>
      <c r="J195" s="21"/>
      <c r="K195" s="21"/>
      <c r="L195" s="21"/>
      <c r="M195" s="64">
        <f t="shared" si="11"/>
        <v>0</v>
      </c>
      <c r="N195" s="21"/>
      <c r="O195" s="21"/>
      <c r="P195" s="21"/>
      <c r="Q195" s="21">
        <f>22.5+244.26+40.95+225+225</f>
        <v>757.71</v>
      </c>
      <c r="R195" s="21"/>
      <c r="S195" s="21"/>
      <c r="T195" s="21"/>
      <c r="U195" s="21">
        <f t="shared" si="18"/>
        <v>757.71</v>
      </c>
      <c r="V195" s="21">
        <v>757.71</v>
      </c>
      <c r="W195" s="68"/>
      <c r="X195" s="25" t="s">
        <v>450</v>
      </c>
      <c r="Y195" s="21"/>
      <c r="Z195" s="21"/>
      <c r="AA195" s="21"/>
      <c r="AB195" s="21"/>
      <c r="AC195" s="21"/>
    </row>
    <row r="196" spans="2:29" ht="63" hidden="1" x14ac:dyDescent="0.25">
      <c r="B196" s="93"/>
      <c r="C196" s="82"/>
      <c r="D196" s="82"/>
      <c r="E196" s="9">
        <v>187</v>
      </c>
      <c r="F196" s="13" t="s">
        <v>315</v>
      </c>
      <c r="G196" s="12"/>
      <c r="H196" s="12"/>
      <c r="I196" s="12"/>
      <c r="J196" s="12"/>
      <c r="K196" s="12"/>
      <c r="L196" s="12"/>
      <c r="M196" s="11">
        <f t="shared" si="11"/>
        <v>0</v>
      </c>
      <c r="N196" s="12"/>
      <c r="O196" s="12"/>
      <c r="P196" s="12"/>
      <c r="Q196" s="12">
        <f>4.5+9542.15</f>
        <v>9546.65</v>
      </c>
      <c r="R196" s="12"/>
      <c r="S196" s="12"/>
      <c r="T196" s="12"/>
      <c r="U196" s="12">
        <f t="shared" si="18"/>
        <v>9546.65</v>
      </c>
      <c r="V196" s="12">
        <f>10079.44+4.5</f>
        <v>10083.94</v>
      </c>
      <c r="W196" s="12"/>
      <c r="X196" s="14" t="s">
        <v>316</v>
      </c>
      <c r="Y196" s="2"/>
      <c r="Z196" s="2"/>
      <c r="AA196" s="2"/>
      <c r="AB196" s="2"/>
      <c r="AC196" s="2"/>
    </row>
    <row r="197" spans="2:29" ht="110.25" hidden="1" x14ac:dyDescent="0.25">
      <c r="B197" s="93"/>
      <c r="C197" s="82"/>
      <c r="D197" s="82"/>
      <c r="E197" s="9">
        <v>188</v>
      </c>
      <c r="F197" s="13" t="s">
        <v>257</v>
      </c>
      <c r="G197" s="12"/>
      <c r="H197" s="12"/>
      <c r="I197" s="12"/>
      <c r="J197" s="12"/>
      <c r="K197" s="12"/>
      <c r="L197" s="12"/>
      <c r="M197" s="11">
        <f t="shared" si="11"/>
        <v>0</v>
      </c>
      <c r="N197" s="12"/>
      <c r="O197" s="12"/>
      <c r="P197" s="12"/>
      <c r="Q197" s="12">
        <v>6927.6</v>
      </c>
      <c r="R197" s="12"/>
      <c r="S197" s="12"/>
      <c r="T197" s="12"/>
      <c r="U197" s="12">
        <f t="shared" si="18"/>
        <v>6927.6</v>
      </c>
      <c r="V197" s="12">
        <v>6927.6</v>
      </c>
      <c r="W197" s="12"/>
      <c r="X197" s="12" t="s">
        <v>451</v>
      </c>
      <c r="Y197" s="2"/>
      <c r="Z197" s="2"/>
      <c r="AA197" s="2"/>
      <c r="AB197" s="2"/>
      <c r="AC197" s="2"/>
    </row>
    <row r="198" spans="2:29" ht="126" hidden="1" x14ac:dyDescent="0.25">
      <c r="B198" s="93"/>
      <c r="C198" s="82"/>
      <c r="D198" s="82"/>
      <c r="E198" s="9">
        <v>189</v>
      </c>
      <c r="F198" s="13" t="s">
        <v>258</v>
      </c>
      <c r="G198" s="12"/>
      <c r="H198" s="12"/>
      <c r="I198" s="12"/>
      <c r="J198" s="12"/>
      <c r="K198" s="12"/>
      <c r="L198" s="12"/>
      <c r="M198" s="11">
        <f t="shared" ref="M198:M210" si="19">SUM(K198:L198)</f>
        <v>0</v>
      </c>
      <c r="N198" s="12"/>
      <c r="O198" s="12"/>
      <c r="P198" s="12"/>
      <c r="Q198" s="12">
        <f>8.4+10.78+209.95</f>
        <v>229.13</v>
      </c>
      <c r="R198" s="12"/>
      <c r="S198" s="12"/>
      <c r="T198" s="12"/>
      <c r="U198" s="12">
        <f t="shared" si="18"/>
        <v>229.13</v>
      </c>
      <c r="V198" s="12">
        <f>209.95+13.24</f>
        <v>223.19</v>
      </c>
      <c r="W198" s="12"/>
      <c r="X198" s="12" t="s">
        <v>452</v>
      </c>
      <c r="Y198" s="2"/>
      <c r="Z198" s="2"/>
      <c r="AA198" s="2"/>
      <c r="AB198" s="2"/>
      <c r="AC198" s="2"/>
    </row>
    <row r="199" spans="2:29" ht="157.5" hidden="1" x14ac:dyDescent="0.25">
      <c r="B199" s="93"/>
      <c r="C199" s="82"/>
      <c r="D199" s="82"/>
      <c r="E199" s="9">
        <v>190</v>
      </c>
      <c r="F199" s="13" t="s">
        <v>317</v>
      </c>
      <c r="G199" s="12"/>
      <c r="H199" s="12"/>
      <c r="I199" s="12"/>
      <c r="J199" s="12"/>
      <c r="K199" s="12"/>
      <c r="L199" s="12"/>
      <c r="M199" s="11">
        <f t="shared" si="19"/>
        <v>0</v>
      </c>
      <c r="N199" s="12"/>
      <c r="O199" s="12"/>
      <c r="P199" s="12"/>
      <c r="Q199" s="12"/>
      <c r="R199" s="12"/>
      <c r="S199" s="12"/>
      <c r="T199" s="12"/>
      <c r="U199" s="12">
        <f t="shared" si="18"/>
        <v>0</v>
      </c>
      <c r="V199" s="12"/>
      <c r="W199" s="12"/>
      <c r="X199" s="12"/>
      <c r="Y199" s="2"/>
      <c r="Z199" s="2"/>
      <c r="AA199" s="2"/>
      <c r="AB199" s="2"/>
      <c r="AC199" s="2"/>
    </row>
    <row r="200" spans="2:29" ht="409.5" hidden="1" x14ac:dyDescent="0.25">
      <c r="B200" s="93"/>
      <c r="C200" s="82" t="s">
        <v>318</v>
      </c>
      <c r="D200" s="82" t="s">
        <v>319</v>
      </c>
      <c r="E200" s="9">
        <v>191</v>
      </c>
      <c r="F200" s="13" t="s">
        <v>320</v>
      </c>
      <c r="G200" s="12"/>
      <c r="H200" s="12"/>
      <c r="I200" s="12"/>
      <c r="J200" s="12">
        <v>324.27</v>
      </c>
      <c r="K200" s="12"/>
      <c r="L200" s="12"/>
      <c r="M200" s="11">
        <f t="shared" si="19"/>
        <v>0</v>
      </c>
      <c r="N200" s="12"/>
      <c r="O200" s="12"/>
      <c r="P200" s="12"/>
      <c r="Q200" s="12">
        <v>2062.1799999999998</v>
      </c>
      <c r="R200" s="12"/>
      <c r="S200" s="12"/>
      <c r="T200" s="12"/>
      <c r="U200" s="12">
        <f t="shared" si="18"/>
        <v>2386.4499999999998</v>
      </c>
      <c r="V200" s="12">
        <v>2783.01</v>
      </c>
      <c r="W200" s="12" t="s">
        <v>321</v>
      </c>
      <c r="X200" s="12" t="s">
        <v>453</v>
      </c>
      <c r="Y200" s="2"/>
      <c r="Z200" s="2"/>
      <c r="AA200" s="2"/>
      <c r="AB200" s="2"/>
      <c r="AC200" s="2"/>
    </row>
    <row r="201" spans="2:29" ht="110.25" hidden="1" x14ac:dyDescent="0.25">
      <c r="B201" s="93"/>
      <c r="C201" s="83"/>
      <c r="D201" s="83"/>
      <c r="E201" s="9">
        <v>192</v>
      </c>
      <c r="F201" s="13" t="s">
        <v>322</v>
      </c>
      <c r="G201" s="12"/>
      <c r="H201" s="12"/>
      <c r="I201" s="12">
        <v>258.2</v>
      </c>
      <c r="J201" s="12"/>
      <c r="K201" s="12"/>
      <c r="L201" s="12"/>
      <c r="M201" s="11">
        <f t="shared" si="19"/>
        <v>0</v>
      </c>
      <c r="N201" s="12"/>
      <c r="O201" s="12"/>
      <c r="P201" s="12"/>
      <c r="Q201" s="12"/>
      <c r="R201" s="12"/>
      <c r="S201" s="12"/>
      <c r="T201" s="12"/>
      <c r="U201" s="12">
        <f t="shared" si="18"/>
        <v>258.2</v>
      </c>
      <c r="V201" s="12"/>
      <c r="W201" s="12"/>
      <c r="X201" s="2" t="s">
        <v>323</v>
      </c>
      <c r="Y201" s="2"/>
      <c r="Z201" s="2"/>
      <c r="AA201" s="2"/>
      <c r="AB201" s="2"/>
      <c r="AC201" s="2"/>
    </row>
    <row r="202" spans="2:29" ht="141.75" hidden="1" x14ac:dyDescent="0.25">
      <c r="B202" s="93"/>
      <c r="C202" s="82" t="s">
        <v>324</v>
      </c>
      <c r="D202" s="82" t="s">
        <v>260</v>
      </c>
      <c r="E202" s="9">
        <v>193</v>
      </c>
      <c r="F202" s="13" t="s">
        <v>325</v>
      </c>
      <c r="G202" s="69"/>
      <c r="H202" s="12"/>
      <c r="I202" s="12"/>
      <c r="J202" s="12"/>
      <c r="K202" s="12"/>
      <c r="L202" s="12"/>
      <c r="M202" s="11">
        <f t="shared" si="19"/>
        <v>0</v>
      </c>
      <c r="N202" s="12"/>
      <c r="O202" s="12"/>
      <c r="P202" s="12"/>
      <c r="Q202" s="12">
        <v>63</v>
      </c>
      <c r="R202" s="12"/>
      <c r="S202" s="12"/>
      <c r="T202" s="12"/>
      <c r="U202" s="12">
        <f t="shared" si="18"/>
        <v>63</v>
      </c>
      <c r="V202" s="12">
        <v>68</v>
      </c>
      <c r="W202" s="12"/>
      <c r="X202" s="12" t="s">
        <v>316</v>
      </c>
      <c r="Y202" s="2"/>
      <c r="Z202" s="2"/>
      <c r="AA202" s="2"/>
      <c r="AB202" s="2"/>
      <c r="AC202" s="2"/>
    </row>
    <row r="203" spans="2:29" ht="346.5" hidden="1" x14ac:dyDescent="0.25">
      <c r="B203" s="93"/>
      <c r="C203" s="83"/>
      <c r="D203" s="82"/>
      <c r="E203" s="9">
        <v>194</v>
      </c>
      <c r="F203" s="57" t="s">
        <v>261</v>
      </c>
      <c r="G203" s="69"/>
      <c r="H203" s="12"/>
      <c r="I203" s="12"/>
      <c r="J203" s="12"/>
      <c r="K203" s="12"/>
      <c r="L203" s="12"/>
      <c r="M203" s="11">
        <f t="shared" si="19"/>
        <v>0</v>
      </c>
      <c r="N203" s="12"/>
      <c r="O203" s="12"/>
      <c r="P203" s="12"/>
      <c r="Q203" s="21">
        <f>0.7*250</f>
        <v>175</v>
      </c>
      <c r="R203" s="21"/>
      <c r="S203" s="21">
        <v>701</v>
      </c>
      <c r="T203" s="21"/>
      <c r="U203" s="12">
        <f t="shared" si="18"/>
        <v>876</v>
      </c>
      <c r="V203" s="12">
        <v>701</v>
      </c>
      <c r="W203" s="12"/>
      <c r="X203" s="14" t="s">
        <v>454</v>
      </c>
      <c r="Y203" s="2"/>
      <c r="Z203" s="2"/>
      <c r="AA203" s="2"/>
      <c r="AB203" s="2"/>
      <c r="AC203" s="2"/>
    </row>
    <row r="204" spans="2:29" ht="189" hidden="1" x14ac:dyDescent="0.25">
      <c r="B204" s="93"/>
      <c r="C204" s="82" t="s">
        <v>326</v>
      </c>
      <c r="D204" s="82" t="s">
        <v>327</v>
      </c>
      <c r="E204" s="9">
        <v>195</v>
      </c>
      <c r="F204" s="13" t="s">
        <v>328</v>
      </c>
      <c r="G204" s="12"/>
      <c r="H204" s="12"/>
      <c r="I204" s="12"/>
      <c r="J204" s="12"/>
      <c r="K204" s="12"/>
      <c r="L204" s="12"/>
      <c r="M204" s="11">
        <f t="shared" si="19"/>
        <v>0</v>
      </c>
      <c r="N204" s="12"/>
      <c r="O204" s="12">
        <v>73.31</v>
      </c>
      <c r="P204" s="12"/>
      <c r="Q204" s="12">
        <v>29.7</v>
      </c>
      <c r="R204" s="12"/>
      <c r="S204" s="12">
        <v>81.83</v>
      </c>
      <c r="T204" s="12"/>
      <c r="U204" s="12">
        <f t="shared" si="18"/>
        <v>184.84</v>
      </c>
      <c r="V204" s="12">
        <v>152.65</v>
      </c>
      <c r="W204" s="12"/>
      <c r="X204" s="12" t="s">
        <v>455</v>
      </c>
      <c r="Y204" s="2"/>
      <c r="Z204" s="2"/>
      <c r="AA204" s="2"/>
      <c r="AB204" s="2"/>
      <c r="AC204" s="2"/>
    </row>
    <row r="205" spans="2:29" ht="409.5" hidden="1" x14ac:dyDescent="0.25">
      <c r="B205" s="93"/>
      <c r="C205" s="83"/>
      <c r="D205" s="83"/>
      <c r="E205" s="9">
        <v>196</v>
      </c>
      <c r="F205" s="13" t="s">
        <v>329</v>
      </c>
      <c r="G205" s="12"/>
      <c r="H205" s="12"/>
      <c r="I205" s="12"/>
      <c r="J205" s="12">
        <v>218</v>
      </c>
      <c r="K205" s="12"/>
      <c r="L205" s="12"/>
      <c r="M205" s="11">
        <f t="shared" si="19"/>
        <v>0</v>
      </c>
      <c r="N205" s="12"/>
      <c r="O205" s="12">
        <v>38.56</v>
      </c>
      <c r="P205" s="12"/>
      <c r="Q205" s="12">
        <f>4.5+18.9+37.44+5+129.23</f>
        <v>195.07</v>
      </c>
      <c r="R205" s="12"/>
      <c r="S205" s="12"/>
      <c r="T205" s="12"/>
      <c r="U205" s="12">
        <f t="shared" si="18"/>
        <v>451.63</v>
      </c>
      <c r="V205" s="12">
        <f>94.9+142.15</f>
        <v>237.05</v>
      </c>
      <c r="W205" s="12"/>
      <c r="X205" s="12" t="s">
        <v>456</v>
      </c>
      <c r="Y205" s="2"/>
      <c r="Z205" s="2"/>
      <c r="AA205" s="2"/>
      <c r="AB205" s="2"/>
      <c r="AC205" s="2"/>
    </row>
    <row r="206" spans="2:29" ht="78.75" hidden="1" x14ac:dyDescent="0.25">
      <c r="B206" s="93"/>
      <c r="C206" s="83"/>
      <c r="D206" s="83"/>
      <c r="E206" s="9">
        <v>197</v>
      </c>
      <c r="F206" s="13" t="s">
        <v>330</v>
      </c>
      <c r="G206" s="12"/>
      <c r="H206" s="12"/>
      <c r="I206" s="12"/>
      <c r="J206" s="12"/>
      <c r="K206" s="12"/>
      <c r="L206" s="12"/>
      <c r="M206" s="11">
        <f t="shared" si="19"/>
        <v>0</v>
      </c>
      <c r="N206" s="12"/>
      <c r="O206" s="12"/>
      <c r="P206" s="12"/>
      <c r="Q206" s="12"/>
      <c r="R206" s="12"/>
      <c r="S206" s="12"/>
      <c r="T206" s="12"/>
      <c r="U206" s="12">
        <f t="shared" si="18"/>
        <v>0</v>
      </c>
      <c r="V206" s="12"/>
      <c r="W206" s="12"/>
      <c r="X206" s="12"/>
      <c r="Y206" s="2"/>
      <c r="Z206" s="2"/>
      <c r="AA206" s="2"/>
      <c r="AB206" s="2"/>
      <c r="AC206" s="2"/>
    </row>
    <row r="207" spans="2:29" ht="173.25" hidden="1" x14ac:dyDescent="0.25">
      <c r="B207" s="93"/>
      <c r="C207" s="70" t="s">
        <v>331</v>
      </c>
      <c r="D207" s="70" t="s">
        <v>265</v>
      </c>
      <c r="E207" s="9">
        <v>198</v>
      </c>
      <c r="F207" s="13" t="s">
        <v>266</v>
      </c>
      <c r="G207" s="12"/>
      <c r="H207" s="12"/>
      <c r="I207" s="12"/>
      <c r="J207" s="12"/>
      <c r="K207" s="12"/>
      <c r="L207" s="12"/>
      <c r="M207" s="11">
        <f t="shared" si="19"/>
        <v>0</v>
      </c>
      <c r="N207" s="12"/>
      <c r="O207" s="12"/>
      <c r="P207" s="12"/>
      <c r="Q207" s="12"/>
      <c r="R207" s="12"/>
      <c r="S207" s="12"/>
      <c r="T207" s="12">
        <v>62.5</v>
      </c>
      <c r="U207" s="12">
        <f t="shared" si="18"/>
        <v>62.5</v>
      </c>
      <c r="V207" s="12">
        <v>62.5</v>
      </c>
      <c r="W207" s="12"/>
      <c r="X207" s="12" t="s">
        <v>457</v>
      </c>
      <c r="Y207" s="2"/>
      <c r="Z207" s="2"/>
      <c r="AA207" s="2"/>
      <c r="AB207" s="2"/>
      <c r="AC207" s="2"/>
    </row>
    <row r="208" spans="2:29" ht="252" hidden="1" x14ac:dyDescent="0.25">
      <c r="B208" s="93"/>
      <c r="C208" s="70" t="s">
        <v>332</v>
      </c>
      <c r="D208" s="9" t="s">
        <v>268</v>
      </c>
      <c r="E208" s="9">
        <v>199</v>
      </c>
      <c r="F208" s="13" t="s">
        <v>269</v>
      </c>
      <c r="G208" s="58"/>
      <c r="H208" s="58"/>
      <c r="I208" s="58"/>
      <c r="J208" s="58"/>
      <c r="K208" s="58"/>
      <c r="L208" s="58"/>
      <c r="M208" s="11">
        <f t="shared" si="19"/>
        <v>0</v>
      </c>
      <c r="N208" s="58"/>
      <c r="O208" s="58"/>
      <c r="P208" s="58"/>
      <c r="Q208" s="58">
        <v>933.75</v>
      </c>
      <c r="R208" s="58"/>
      <c r="S208" s="58"/>
      <c r="T208" s="58"/>
      <c r="U208" s="12">
        <f t="shared" si="18"/>
        <v>933.75</v>
      </c>
      <c r="V208" s="12">
        <v>933.75</v>
      </c>
      <c r="W208" s="12"/>
      <c r="X208" s="58" t="s">
        <v>458</v>
      </c>
      <c r="Y208" s="71"/>
      <c r="Z208" s="71"/>
      <c r="AA208" s="71"/>
      <c r="AB208" s="71"/>
      <c r="AC208" s="71"/>
    </row>
    <row r="209" spans="2:29" ht="189" hidden="1" x14ac:dyDescent="0.25">
      <c r="B209" s="93"/>
      <c r="C209" s="70" t="s">
        <v>333</v>
      </c>
      <c r="D209" s="9" t="s">
        <v>334</v>
      </c>
      <c r="E209" s="9">
        <v>200</v>
      </c>
      <c r="F209" s="13" t="s">
        <v>335</v>
      </c>
      <c r="G209" s="12"/>
      <c r="H209" s="12"/>
      <c r="I209" s="12"/>
      <c r="J209" s="12"/>
      <c r="K209" s="12"/>
      <c r="L209" s="12"/>
      <c r="M209" s="11">
        <f t="shared" si="19"/>
        <v>0</v>
      </c>
      <c r="N209" s="12"/>
      <c r="O209" s="12">
        <v>9.9499999999999993</v>
      </c>
      <c r="P209" s="12"/>
      <c r="Q209" s="12">
        <v>14.5</v>
      </c>
      <c r="R209" s="12"/>
      <c r="S209" s="12"/>
      <c r="T209" s="12">
        <v>18.5</v>
      </c>
      <c r="U209" s="12">
        <f t="shared" si="18"/>
        <v>42.95</v>
      </c>
      <c r="V209" s="12">
        <v>42.95</v>
      </c>
      <c r="W209" s="12"/>
      <c r="X209" s="58" t="s">
        <v>459</v>
      </c>
      <c r="Y209" s="71"/>
      <c r="Z209" s="71"/>
      <c r="AA209" s="71"/>
      <c r="AB209" s="71"/>
      <c r="AC209" s="71"/>
    </row>
    <row r="210" spans="2:29" s="4" customFormat="1" ht="24.75" customHeight="1" x14ac:dyDescent="0.25">
      <c r="B210" s="93"/>
      <c r="C210" s="100" t="s">
        <v>336</v>
      </c>
      <c r="D210" s="101"/>
      <c r="E210" s="102"/>
      <c r="F210" s="32"/>
      <c r="G210" s="33">
        <f t="shared" ref="G210" si="20">SUM(G148:G209)</f>
        <v>0</v>
      </c>
      <c r="H210" s="33">
        <f>SUM(H151:H209)</f>
        <v>246</v>
      </c>
      <c r="I210" s="33">
        <f t="shared" ref="I210:L210" si="21">SUM(I151:I209)</f>
        <v>3095.2</v>
      </c>
      <c r="J210" s="33">
        <f t="shared" si="21"/>
        <v>2948.33</v>
      </c>
      <c r="K210" s="33">
        <f t="shared" si="21"/>
        <v>0</v>
      </c>
      <c r="L210" s="33">
        <f t="shared" si="21"/>
        <v>24586.639999999999</v>
      </c>
      <c r="M210" s="33">
        <f t="shared" si="19"/>
        <v>24586.639999999999</v>
      </c>
      <c r="N210" s="33">
        <f t="shared" ref="N210:T210" si="22">SUM(N151:N209)</f>
        <v>6755.35</v>
      </c>
      <c r="O210" s="33">
        <f t="shared" si="22"/>
        <v>864.07999999999993</v>
      </c>
      <c r="P210" s="33">
        <f t="shared" si="22"/>
        <v>5566.3200000000006</v>
      </c>
      <c r="Q210" s="33">
        <f t="shared" si="22"/>
        <v>76844.790000000008</v>
      </c>
      <c r="R210" s="33">
        <f t="shared" si="22"/>
        <v>325.77</v>
      </c>
      <c r="S210" s="33">
        <f t="shared" si="22"/>
        <v>868.08</v>
      </c>
      <c r="T210" s="33">
        <f t="shared" si="22"/>
        <v>615.04999999999995</v>
      </c>
      <c r="U210" s="34">
        <f t="shared" si="18"/>
        <v>122715.61000000002</v>
      </c>
      <c r="V210" s="33">
        <f>SUM(V151:V209)</f>
        <v>125050.02000000002</v>
      </c>
      <c r="W210" s="72"/>
      <c r="X210" s="72"/>
      <c r="Y210" s="72"/>
      <c r="Z210" s="72"/>
      <c r="AA210" s="72">
        <f>SUM(AA159:AA209)</f>
        <v>0</v>
      </c>
      <c r="AB210" s="72"/>
      <c r="AC210" s="72"/>
    </row>
    <row r="211" spans="2:29" x14ac:dyDescent="0.25">
      <c r="B211" s="79" t="s">
        <v>337</v>
      </c>
      <c r="C211" s="80"/>
      <c r="D211" s="80"/>
      <c r="E211" s="81"/>
      <c r="F211" s="73"/>
      <c r="G211" s="74">
        <f t="shared" ref="G211:T211" si="23">SUM(G68,G93,G134,G158,G210,)</f>
        <v>6468.89</v>
      </c>
      <c r="H211" s="74">
        <f t="shared" si="23"/>
        <v>466.4</v>
      </c>
      <c r="I211" s="74">
        <f t="shared" si="23"/>
        <v>6337.7</v>
      </c>
      <c r="J211" s="74">
        <f t="shared" si="23"/>
        <v>8712.2000000000007</v>
      </c>
      <c r="K211" s="74">
        <f t="shared" si="23"/>
        <v>639.29</v>
      </c>
      <c r="L211" s="74">
        <f t="shared" si="23"/>
        <v>35404.656000000003</v>
      </c>
      <c r="M211" s="74">
        <f t="shared" si="23"/>
        <v>36043.945999999996</v>
      </c>
      <c r="N211" s="74">
        <f t="shared" si="23"/>
        <v>18008.830000000002</v>
      </c>
      <c r="O211" s="74">
        <f t="shared" si="23"/>
        <v>3665.8314999999998</v>
      </c>
      <c r="P211" s="74">
        <f t="shared" si="23"/>
        <v>14101.579999999998</v>
      </c>
      <c r="Q211" s="74">
        <f t="shared" si="23"/>
        <v>94129.590000000011</v>
      </c>
      <c r="R211" s="74">
        <f t="shared" si="23"/>
        <v>2286.0102500000003</v>
      </c>
      <c r="S211" s="74">
        <f t="shared" si="23"/>
        <v>1970.9499999999998</v>
      </c>
      <c r="T211" s="74">
        <f t="shared" si="23"/>
        <v>1519.58</v>
      </c>
      <c r="U211" s="74">
        <f>SUM(U68,U93,U134,U158,U210,)</f>
        <v>193711.50775000002</v>
      </c>
      <c r="V211" s="74">
        <f>SUM(V68,V93,V134,V158,V210,)</f>
        <v>187664.63990000001</v>
      </c>
      <c r="W211" s="74"/>
      <c r="X211" s="74"/>
      <c r="Y211" s="74"/>
      <c r="Z211" s="74"/>
      <c r="AA211" s="74">
        <f>AA210+AA158+AA134+AA93+AA68</f>
        <v>0</v>
      </c>
      <c r="AB211" s="74"/>
      <c r="AC211" s="73"/>
    </row>
    <row r="212" spans="2:29" x14ac:dyDescent="0.25">
      <c r="B212" s="75"/>
      <c r="C212" s="75"/>
      <c r="D212" s="76"/>
      <c r="G212" s="77"/>
      <c r="H212" s="77"/>
      <c r="I212" s="77"/>
      <c r="J212" s="77"/>
      <c r="K212" s="77"/>
      <c r="L212" s="77"/>
      <c r="M212" s="77"/>
      <c r="N212" s="77"/>
      <c r="O212" s="77"/>
      <c r="P212" s="77"/>
      <c r="Q212" s="77"/>
      <c r="R212" s="77"/>
      <c r="S212" s="77"/>
      <c r="T212" s="77"/>
      <c r="U212" s="77"/>
      <c r="V212" s="77"/>
      <c r="W212" s="77"/>
      <c r="X212" s="77"/>
      <c r="Y212" s="77"/>
      <c r="Z212" s="77"/>
      <c r="AA212" s="77"/>
      <c r="AB212" s="77"/>
      <c r="AC212" s="77"/>
    </row>
    <row r="213" spans="2:29" x14ac:dyDescent="0.25">
      <c r="B213" s="75"/>
      <c r="C213" s="75"/>
      <c r="D213" s="76"/>
      <c r="G213" s="77"/>
      <c r="H213" s="77"/>
      <c r="I213" s="77"/>
      <c r="J213" s="77"/>
      <c r="K213" s="77"/>
      <c r="L213" s="77"/>
      <c r="M213" s="77"/>
      <c r="N213" s="77"/>
      <c r="O213" s="77"/>
      <c r="P213" s="77"/>
      <c r="Q213" s="77"/>
      <c r="R213" s="77"/>
      <c r="S213" s="77"/>
      <c r="T213" s="77"/>
      <c r="U213" s="77">
        <f>U211-V211</f>
        <v>6046.8678500000096</v>
      </c>
      <c r="V213" s="77"/>
      <c r="W213" s="77"/>
      <c r="X213" s="77"/>
      <c r="Y213" s="77"/>
      <c r="Z213" s="77"/>
      <c r="AA213" s="77"/>
      <c r="AB213" s="77"/>
      <c r="AC213" s="77"/>
    </row>
    <row r="214" spans="2:29" x14ac:dyDescent="0.25">
      <c r="B214" s="75"/>
      <c r="C214" s="75"/>
      <c r="D214" s="76"/>
      <c r="G214" s="77"/>
      <c r="H214" s="77"/>
      <c r="I214" s="77"/>
      <c r="J214" s="77"/>
      <c r="K214" s="77"/>
      <c r="L214" s="77"/>
      <c r="M214" s="77"/>
      <c r="N214" s="77"/>
      <c r="O214" s="77"/>
      <c r="P214" s="77"/>
      <c r="Q214" s="77"/>
      <c r="R214" s="77"/>
      <c r="S214" s="77"/>
      <c r="T214" s="77"/>
      <c r="U214" s="77"/>
      <c r="V214" s="77"/>
      <c r="W214" s="77"/>
      <c r="X214" s="77"/>
      <c r="Y214" s="77"/>
      <c r="Z214" s="77"/>
      <c r="AA214" s="77"/>
      <c r="AB214" s="77"/>
      <c r="AC214" s="77"/>
    </row>
    <row r="215" spans="2:29" x14ac:dyDescent="0.25">
      <c r="B215" s="75"/>
      <c r="C215" s="75"/>
      <c r="D215" s="76"/>
      <c r="G215" s="77"/>
      <c r="H215" s="77"/>
      <c r="I215" s="77"/>
      <c r="J215" s="77"/>
      <c r="K215" s="77"/>
      <c r="L215" s="77"/>
      <c r="M215" s="77"/>
      <c r="N215" s="77"/>
      <c r="O215" s="77"/>
      <c r="P215" s="77"/>
      <c r="Q215" s="77"/>
      <c r="R215" s="77"/>
      <c r="S215" s="77"/>
      <c r="T215" s="77"/>
      <c r="U215" s="77"/>
      <c r="V215" s="77"/>
      <c r="W215" s="77"/>
      <c r="X215" s="77"/>
      <c r="Y215" s="77"/>
      <c r="Z215" s="77"/>
      <c r="AA215" s="77"/>
      <c r="AB215" s="77"/>
      <c r="AC215" s="77"/>
    </row>
    <row r="216" spans="2:29" x14ac:dyDescent="0.25">
      <c r="B216" s="75"/>
      <c r="C216" s="75"/>
      <c r="D216" s="76"/>
      <c r="G216" s="77"/>
      <c r="H216" s="77"/>
      <c r="I216" s="77"/>
      <c r="J216" s="77"/>
      <c r="K216" s="77"/>
      <c r="L216" s="77"/>
      <c r="M216" s="77"/>
      <c r="N216" s="77"/>
      <c r="O216" s="77"/>
      <c r="P216" s="77"/>
      <c r="Q216" s="77"/>
      <c r="R216" s="77"/>
      <c r="S216" s="77"/>
      <c r="T216" s="77"/>
      <c r="U216" s="77"/>
      <c r="V216" s="77"/>
      <c r="W216" s="77"/>
      <c r="X216" s="77"/>
      <c r="Y216" s="77"/>
      <c r="Z216" s="77"/>
      <c r="AA216" s="77"/>
      <c r="AB216" s="77"/>
      <c r="AC216" s="77"/>
    </row>
    <row r="217" spans="2:29" x14ac:dyDescent="0.25">
      <c r="B217" s="75"/>
      <c r="C217" s="75"/>
      <c r="D217" s="76"/>
      <c r="G217" s="77"/>
      <c r="H217" s="77"/>
      <c r="I217" s="77"/>
      <c r="J217" s="77"/>
      <c r="K217" s="77"/>
      <c r="L217" s="77"/>
      <c r="M217" s="77"/>
      <c r="N217" s="77"/>
      <c r="O217" s="77"/>
      <c r="P217" s="77"/>
      <c r="Q217" s="77"/>
      <c r="R217" s="77"/>
      <c r="S217" s="77"/>
      <c r="T217" s="77"/>
      <c r="U217" s="77"/>
      <c r="V217" s="77"/>
      <c r="W217" s="77"/>
      <c r="X217" s="77"/>
      <c r="Y217" s="77"/>
      <c r="Z217" s="77"/>
      <c r="AA217" s="77"/>
      <c r="AB217" s="77"/>
      <c r="AC217" s="77"/>
    </row>
    <row r="218" spans="2:29" x14ac:dyDescent="0.25">
      <c r="B218" s="75"/>
      <c r="C218" s="75"/>
      <c r="D218" s="76"/>
      <c r="G218" s="77"/>
      <c r="H218" s="77"/>
      <c r="I218" s="77"/>
      <c r="J218" s="77"/>
      <c r="K218" s="77"/>
      <c r="L218" s="77"/>
      <c r="M218" s="77"/>
      <c r="N218" s="77"/>
      <c r="O218" s="77"/>
      <c r="P218" s="77"/>
      <c r="Q218" s="77"/>
      <c r="R218" s="77"/>
      <c r="S218" s="77"/>
      <c r="T218" s="77"/>
      <c r="U218" s="77"/>
      <c r="V218" s="77"/>
      <c r="W218" s="77"/>
      <c r="X218" s="77"/>
      <c r="Y218" s="77"/>
      <c r="Z218" s="77"/>
      <c r="AA218" s="77"/>
      <c r="AB218" s="77"/>
      <c r="AC218" s="77"/>
    </row>
    <row r="219" spans="2:29" x14ac:dyDescent="0.25">
      <c r="B219" s="75"/>
      <c r="C219" s="75"/>
      <c r="D219" s="76"/>
      <c r="G219" s="77"/>
      <c r="H219" s="77"/>
      <c r="I219" s="77"/>
      <c r="J219" s="77"/>
      <c r="K219" s="77"/>
      <c r="L219" s="77"/>
      <c r="M219" s="77"/>
      <c r="N219" s="77"/>
      <c r="O219" s="77"/>
      <c r="P219" s="77"/>
      <c r="Q219" s="77"/>
      <c r="R219" s="77"/>
      <c r="S219" s="77"/>
      <c r="T219" s="77"/>
      <c r="U219" s="77"/>
      <c r="V219" s="77"/>
      <c r="W219" s="77"/>
      <c r="X219" s="77"/>
      <c r="Y219" s="77"/>
      <c r="Z219" s="77"/>
      <c r="AA219" s="77"/>
      <c r="AB219" s="77"/>
      <c r="AC219" s="77"/>
    </row>
    <row r="220" spans="2:29" x14ac:dyDescent="0.25">
      <c r="B220" s="75"/>
      <c r="C220" s="75"/>
      <c r="D220" s="76"/>
      <c r="G220" s="77"/>
      <c r="H220" s="77"/>
      <c r="I220" s="77"/>
      <c r="J220" s="77"/>
      <c r="K220" s="77"/>
      <c r="L220" s="77"/>
      <c r="M220" s="77"/>
      <c r="N220" s="77"/>
      <c r="O220" s="77"/>
      <c r="P220" s="77"/>
      <c r="Q220" s="77"/>
      <c r="R220" s="77"/>
      <c r="S220" s="77"/>
      <c r="T220" s="77"/>
      <c r="U220" s="77"/>
      <c r="V220" s="77"/>
      <c r="W220" s="77"/>
      <c r="X220" s="77"/>
      <c r="Y220" s="77"/>
      <c r="Z220" s="77"/>
      <c r="AA220" s="77"/>
      <c r="AB220" s="77"/>
      <c r="AC220" s="77"/>
    </row>
    <row r="221" spans="2:29" x14ac:dyDescent="0.25">
      <c r="B221" s="75"/>
      <c r="C221" s="75"/>
      <c r="D221" s="76"/>
      <c r="G221" s="77"/>
      <c r="H221" s="77"/>
      <c r="I221" s="77"/>
      <c r="J221" s="77"/>
      <c r="K221" s="77"/>
      <c r="L221" s="77"/>
      <c r="M221" s="77"/>
      <c r="N221" s="77"/>
      <c r="O221" s="77"/>
      <c r="P221" s="77"/>
      <c r="Q221" s="77"/>
      <c r="R221" s="77"/>
      <c r="S221" s="77"/>
      <c r="T221" s="77"/>
      <c r="U221" s="77"/>
      <c r="V221" s="77"/>
      <c r="W221" s="77"/>
      <c r="X221" s="77"/>
      <c r="Y221" s="77"/>
      <c r="Z221" s="77"/>
      <c r="AA221" s="77"/>
      <c r="AB221" s="77"/>
      <c r="AC221" s="77"/>
    </row>
    <row r="222" spans="2:29" x14ac:dyDescent="0.25">
      <c r="B222" s="75"/>
      <c r="C222" s="75"/>
      <c r="D222" s="76"/>
      <c r="G222" s="77"/>
      <c r="H222" s="77"/>
      <c r="I222" s="77"/>
      <c r="J222" s="77"/>
      <c r="K222" s="77"/>
      <c r="L222" s="77"/>
      <c r="M222" s="77"/>
      <c r="N222" s="77"/>
      <c r="O222" s="77"/>
      <c r="P222" s="77"/>
      <c r="Q222" s="77"/>
      <c r="R222" s="77"/>
      <c r="S222" s="77"/>
      <c r="T222" s="77"/>
      <c r="U222" s="77"/>
      <c r="V222" s="77"/>
      <c r="W222" s="77"/>
      <c r="X222" s="77"/>
      <c r="Y222" s="77"/>
      <c r="Z222" s="77"/>
      <c r="AA222" s="77"/>
      <c r="AB222" s="77"/>
      <c r="AC222" s="77"/>
    </row>
    <row r="223" spans="2:29" x14ac:dyDescent="0.25">
      <c r="B223" s="75"/>
      <c r="C223" s="75"/>
      <c r="D223" s="76"/>
      <c r="G223" s="77"/>
      <c r="H223" s="77"/>
      <c r="I223" s="77"/>
      <c r="J223" s="77"/>
      <c r="K223" s="77"/>
      <c r="L223" s="77"/>
      <c r="M223" s="77"/>
      <c r="N223" s="77"/>
      <c r="O223" s="77"/>
      <c r="P223" s="77"/>
      <c r="Q223" s="77"/>
      <c r="R223" s="77"/>
      <c r="S223" s="77"/>
      <c r="T223" s="77"/>
      <c r="U223" s="77"/>
      <c r="V223" s="77"/>
      <c r="W223" s="77"/>
      <c r="X223" s="77"/>
      <c r="Y223" s="77"/>
      <c r="Z223" s="77"/>
      <c r="AA223" s="77"/>
      <c r="AB223" s="77"/>
      <c r="AC223" s="77"/>
    </row>
    <row r="224" spans="2:29" x14ac:dyDescent="0.25">
      <c r="B224" s="75"/>
      <c r="C224" s="75"/>
      <c r="D224" s="76"/>
      <c r="G224" s="77"/>
      <c r="H224" s="77"/>
      <c r="I224" s="77"/>
      <c r="J224" s="77"/>
      <c r="K224" s="77"/>
      <c r="L224" s="77"/>
      <c r="M224" s="77"/>
      <c r="N224" s="77"/>
      <c r="O224" s="77"/>
      <c r="P224" s="77"/>
      <c r="Q224" s="77"/>
      <c r="R224" s="77"/>
      <c r="S224" s="77"/>
      <c r="T224" s="77"/>
      <c r="U224" s="77"/>
      <c r="V224" s="77"/>
      <c r="W224" s="77"/>
      <c r="X224" s="77"/>
      <c r="Y224" s="77"/>
      <c r="Z224" s="77"/>
      <c r="AA224" s="77"/>
      <c r="AB224" s="77"/>
      <c r="AC224" s="77"/>
    </row>
    <row r="225" spans="2:29" x14ac:dyDescent="0.25">
      <c r="B225" s="75"/>
      <c r="C225" s="75"/>
      <c r="D225" s="76"/>
      <c r="G225" s="77"/>
      <c r="H225" s="77"/>
      <c r="I225" s="77"/>
      <c r="J225" s="77"/>
      <c r="K225" s="77"/>
      <c r="L225" s="77"/>
      <c r="M225" s="77"/>
      <c r="N225" s="77"/>
      <c r="O225" s="77"/>
      <c r="P225" s="77"/>
      <c r="Q225" s="77"/>
      <c r="R225" s="77"/>
      <c r="S225" s="77"/>
      <c r="T225" s="77"/>
      <c r="U225" s="77"/>
      <c r="V225" s="77"/>
      <c r="W225" s="77"/>
      <c r="X225" s="77"/>
      <c r="Y225" s="77"/>
      <c r="Z225" s="77"/>
      <c r="AA225" s="77"/>
      <c r="AB225" s="77"/>
      <c r="AC225" s="77"/>
    </row>
    <row r="226" spans="2:29" x14ac:dyDescent="0.25">
      <c r="B226" s="75"/>
      <c r="C226" s="75"/>
      <c r="D226" s="76"/>
      <c r="G226" s="77"/>
      <c r="H226" s="77"/>
      <c r="I226" s="77"/>
      <c r="J226" s="77"/>
      <c r="K226" s="77"/>
      <c r="L226" s="77"/>
      <c r="M226" s="77"/>
      <c r="N226" s="77"/>
      <c r="O226" s="77"/>
      <c r="P226" s="77"/>
      <c r="Q226" s="77"/>
      <c r="R226" s="77"/>
      <c r="S226" s="77"/>
      <c r="T226" s="77"/>
      <c r="U226" s="77"/>
      <c r="V226" s="77"/>
      <c r="W226" s="77"/>
      <c r="X226" s="77"/>
      <c r="Y226" s="77"/>
      <c r="Z226" s="77"/>
      <c r="AA226" s="77"/>
      <c r="AB226" s="77"/>
      <c r="AC226" s="77"/>
    </row>
    <row r="227" spans="2:29" x14ac:dyDescent="0.25">
      <c r="B227" s="75"/>
      <c r="C227" s="75"/>
      <c r="D227" s="76"/>
      <c r="G227" s="77"/>
      <c r="H227" s="77"/>
      <c r="I227" s="77"/>
      <c r="J227" s="77"/>
      <c r="K227" s="77"/>
      <c r="L227" s="77"/>
      <c r="M227" s="77"/>
      <c r="N227" s="77"/>
      <c r="O227" s="77"/>
      <c r="P227" s="77"/>
      <c r="Q227" s="77"/>
      <c r="R227" s="77"/>
      <c r="S227" s="77"/>
      <c r="T227" s="77"/>
      <c r="U227" s="77"/>
      <c r="V227" s="77"/>
      <c r="W227" s="77"/>
      <c r="X227" s="77"/>
      <c r="Y227" s="77"/>
      <c r="Z227" s="77"/>
      <c r="AA227" s="77"/>
      <c r="AB227" s="77"/>
      <c r="AC227" s="77"/>
    </row>
    <row r="228" spans="2:29" x14ac:dyDescent="0.25">
      <c r="B228" s="75"/>
      <c r="C228" s="75"/>
      <c r="D228" s="76"/>
      <c r="G228" s="77"/>
      <c r="H228" s="77"/>
      <c r="I228" s="77"/>
      <c r="J228" s="77"/>
      <c r="K228" s="77"/>
      <c r="L228" s="77"/>
      <c r="M228" s="77"/>
      <c r="N228" s="77"/>
      <c r="O228" s="77"/>
      <c r="P228" s="77"/>
      <c r="Q228" s="77"/>
      <c r="R228" s="77"/>
      <c r="S228" s="77"/>
      <c r="T228" s="77"/>
      <c r="U228" s="77"/>
      <c r="V228" s="77"/>
      <c r="W228" s="77"/>
      <c r="X228" s="77"/>
      <c r="Y228" s="77"/>
      <c r="Z228" s="77"/>
      <c r="AA228" s="77"/>
      <c r="AB228" s="77"/>
      <c r="AC228" s="77"/>
    </row>
    <row r="229" spans="2:29" x14ac:dyDescent="0.25">
      <c r="B229" s="75"/>
      <c r="C229" s="75"/>
      <c r="D229" s="76"/>
      <c r="G229" s="77"/>
      <c r="H229" s="77"/>
      <c r="I229" s="77"/>
      <c r="J229" s="77"/>
      <c r="K229" s="77"/>
      <c r="L229" s="77"/>
      <c r="M229" s="77"/>
      <c r="N229" s="77"/>
      <c r="O229" s="77"/>
      <c r="P229" s="77"/>
      <c r="Q229" s="77"/>
      <c r="R229" s="77"/>
      <c r="S229" s="77"/>
      <c r="T229" s="77"/>
      <c r="U229" s="77"/>
      <c r="V229" s="77"/>
      <c r="W229" s="77"/>
      <c r="X229" s="77"/>
      <c r="Y229" s="77"/>
      <c r="Z229" s="77"/>
      <c r="AA229" s="77"/>
      <c r="AB229" s="77"/>
      <c r="AC229" s="77"/>
    </row>
    <row r="230" spans="2:29" x14ac:dyDescent="0.25">
      <c r="B230" s="75"/>
      <c r="C230" s="75"/>
      <c r="D230" s="76"/>
      <c r="G230" s="77"/>
      <c r="H230" s="77"/>
      <c r="I230" s="77"/>
      <c r="J230" s="77"/>
      <c r="K230" s="77"/>
      <c r="L230" s="77"/>
      <c r="M230" s="77"/>
      <c r="N230" s="77"/>
      <c r="O230" s="77"/>
      <c r="P230" s="77"/>
      <c r="Q230" s="77"/>
      <c r="R230" s="77"/>
      <c r="S230" s="77"/>
      <c r="T230" s="77"/>
      <c r="U230" s="77"/>
      <c r="V230" s="77"/>
      <c r="W230" s="77"/>
      <c r="X230" s="77"/>
      <c r="Y230" s="77"/>
      <c r="Z230" s="77"/>
      <c r="AA230" s="77"/>
      <c r="AB230" s="77"/>
      <c r="AC230" s="77"/>
    </row>
    <row r="231" spans="2:29" x14ac:dyDescent="0.25">
      <c r="B231" s="75"/>
      <c r="C231" s="75"/>
      <c r="D231" s="76"/>
      <c r="G231" s="77"/>
      <c r="H231" s="77"/>
      <c r="I231" s="77"/>
      <c r="J231" s="77"/>
      <c r="K231" s="77"/>
      <c r="L231" s="77"/>
      <c r="M231" s="77"/>
      <c r="N231" s="77"/>
      <c r="O231" s="77"/>
      <c r="P231" s="77"/>
      <c r="Q231" s="77"/>
      <c r="R231" s="77"/>
      <c r="S231" s="77"/>
      <c r="T231" s="77"/>
      <c r="U231" s="77"/>
      <c r="V231" s="77"/>
      <c r="W231" s="77"/>
      <c r="X231" s="77"/>
      <c r="Y231" s="77"/>
      <c r="Z231" s="77"/>
      <c r="AA231" s="77"/>
      <c r="AB231" s="77"/>
      <c r="AC231" s="77"/>
    </row>
    <row r="232" spans="2:29" x14ac:dyDescent="0.25">
      <c r="B232" s="75"/>
      <c r="C232" s="75"/>
      <c r="D232" s="76"/>
      <c r="G232" s="77"/>
      <c r="H232" s="77"/>
      <c r="I232" s="77"/>
      <c r="J232" s="77"/>
      <c r="K232" s="77"/>
      <c r="L232" s="77"/>
      <c r="M232" s="77"/>
      <c r="N232" s="77"/>
      <c r="O232" s="77"/>
      <c r="P232" s="77"/>
      <c r="Q232" s="77"/>
      <c r="R232" s="77"/>
      <c r="S232" s="77"/>
      <c r="T232" s="77"/>
      <c r="U232" s="77"/>
      <c r="V232" s="77"/>
      <c r="W232" s="77"/>
      <c r="X232" s="77"/>
      <c r="Y232" s="77"/>
      <c r="Z232" s="77"/>
      <c r="AA232" s="77"/>
      <c r="AB232" s="77"/>
      <c r="AC232" s="77"/>
    </row>
    <row r="233" spans="2:29" x14ac:dyDescent="0.25">
      <c r="B233" s="75"/>
      <c r="C233" s="75"/>
      <c r="D233" s="76"/>
      <c r="G233" s="77"/>
      <c r="H233" s="77"/>
      <c r="I233" s="77"/>
      <c r="J233" s="77"/>
      <c r="K233" s="77"/>
      <c r="L233" s="77"/>
      <c r="M233" s="77"/>
      <c r="N233" s="77"/>
      <c r="O233" s="77"/>
      <c r="P233" s="77"/>
      <c r="Q233" s="77"/>
      <c r="R233" s="77"/>
      <c r="S233" s="77"/>
      <c r="T233" s="77"/>
      <c r="U233" s="77"/>
      <c r="V233" s="77"/>
      <c r="W233" s="77"/>
      <c r="X233" s="77"/>
      <c r="Y233" s="77"/>
      <c r="Z233" s="77"/>
      <c r="AA233" s="77"/>
      <c r="AB233" s="77"/>
      <c r="AC233" s="77"/>
    </row>
    <row r="234" spans="2:29" x14ac:dyDescent="0.25">
      <c r="B234" s="75"/>
      <c r="C234" s="75"/>
      <c r="D234" s="76"/>
      <c r="G234" s="77"/>
      <c r="H234" s="77"/>
      <c r="I234" s="77"/>
      <c r="J234" s="77"/>
      <c r="K234" s="77"/>
      <c r="L234" s="77"/>
      <c r="M234" s="77"/>
      <c r="N234" s="77"/>
      <c r="O234" s="77"/>
      <c r="P234" s="77"/>
      <c r="Q234" s="77"/>
      <c r="R234" s="77"/>
      <c r="S234" s="77"/>
      <c r="T234" s="77"/>
      <c r="U234" s="77"/>
      <c r="V234" s="77"/>
      <c r="W234" s="77"/>
      <c r="X234" s="77"/>
      <c r="Y234" s="77"/>
      <c r="Z234" s="77"/>
      <c r="AA234" s="77"/>
      <c r="AB234" s="77"/>
      <c r="AC234" s="77"/>
    </row>
    <row r="235" spans="2:29" x14ac:dyDescent="0.25">
      <c r="B235" s="75"/>
      <c r="C235" s="75"/>
      <c r="D235" s="76"/>
      <c r="G235" s="77"/>
      <c r="H235" s="77"/>
      <c r="I235" s="77"/>
      <c r="J235" s="77"/>
      <c r="K235" s="77"/>
      <c r="L235" s="77"/>
      <c r="M235" s="77"/>
      <c r="N235" s="77"/>
      <c r="O235" s="77"/>
      <c r="P235" s="77"/>
      <c r="Q235" s="77"/>
      <c r="R235" s="77"/>
      <c r="S235" s="77"/>
      <c r="T235" s="77"/>
      <c r="U235" s="77"/>
      <c r="V235" s="77"/>
      <c r="W235" s="77"/>
      <c r="X235" s="77"/>
      <c r="Y235" s="77"/>
      <c r="Z235" s="77"/>
      <c r="AA235" s="77"/>
      <c r="AB235" s="77"/>
      <c r="AC235" s="77"/>
    </row>
    <row r="236" spans="2:29" x14ac:dyDescent="0.25">
      <c r="B236" s="75"/>
      <c r="C236" s="75"/>
      <c r="D236" s="76"/>
      <c r="G236" s="77"/>
      <c r="H236" s="77"/>
      <c r="I236" s="77"/>
      <c r="J236" s="77"/>
      <c r="K236" s="77"/>
      <c r="L236" s="77"/>
      <c r="M236" s="77"/>
      <c r="N236" s="77"/>
      <c r="O236" s="77"/>
      <c r="P236" s="77"/>
      <c r="Q236" s="77"/>
      <c r="R236" s="77"/>
      <c r="S236" s="77"/>
      <c r="T236" s="77"/>
      <c r="U236" s="77"/>
      <c r="V236" s="77"/>
      <c r="W236" s="77"/>
      <c r="X236" s="77"/>
      <c r="Y236" s="77"/>
      <c r="Z236" s="77"/>
      <c r="AA236" s="77"/>
      <c r="AB236" s="77"/>
      <c r="AC236" s="77"/>
    </row>
    <row r="237" spans="2:29" x14ac:dyDescent="0.25">
      <c r="B237" s="75"/>
      <c r="C237" s="75"/>
      <c r="D237" s="76"/>
      <c r="G237" s="77"/>
      <c r="H237" s="77"/>
      <c r="I237" s="77"/>
      <c r="J237" s="77"/>
      <c r="K237" s="77"/>
      <c r="L237" s="77"/>
      <c r="M237" s="77"/>
      <c r="N237" s="77"/>
      <c r="O237" s="77"/>
      <c r="P237" s="77"/>
      <c r="Q237" s="77"/>
      <c r="R237" s="77"/>
      <c r="S237" s="77"/>
      <c r="T237" s="77"/>
      <c r="U237" s="77"/>
      <c r="V237" s="77"/>
      <c r="W237" s="77"/>
      <c r="X237" s="77"/>
      <c r="Y237" s="77"/>
      <c r="Z237" s="77"/>
      <c r="AA237" s="77"/>
      <c r="AB237" s="77"/>
      <c r="AC237" s="77"/>
    </row>
    <row r="238" spans="2:29" x14ac:dyDescent="0.25">
      <c r="B238" s="75"/>
      <c r="C238" s="75"/>
      <c r="D238" s="76"/>
      <c r="G238" s="77"/>
      <c r="H238" s="77"/>
      <c r="I238" s="77"/>
      <c r="J238" s="77"/>
      <c r="K238" s="77"/>
      <c r="L238" s="77"/>
      <c r="M238" s="77"/>
      <c r="N238" s="77"/>
      <c r="O238" s="77"/>
      <c r="P238" s="77"/>
      <c r="Q238" s="77"/>
      <c r="R238" s="77"/>
      <c r="S238" s="77"/>
      <c r="T238" s="77"/>
      <c r="U238" s="77"/>
      <c r="V238" s="77"/>
      <c r="W238" s="77"/>
      <c r="X238" s="77"/>
      <c r="Y238" s="77"/>
      <c r="Z238" s="77"/>
      <c r="AA238" s="77"/>
      <c r="AB238" s="77"/>
      <c r="AC238" s="77"/>
    </row>
    <row r="239" spans="2:29" x14ac:dyDescent="0.25">
      <c r="B239" s="75"/>
      <c r="C239" s="75"/>
      <c r="D239" s="76"/>
      <c r="G239" s="77"/>
      <c r="H239" s="77"/>
      <c r="I239" s="77"/>
      <c r="J239" s="77"/>
      <c r="K239" s="77"/>
      <c r="L239" s="77"/>
      <c r="M239" s="77"/>
      <c r="N239" s="77"/>
      <c r="O239" s="77"/>
      <c r="P239" s="77"/>
      <c r="Q239" s="77"/>
      <c r="R239" s="77"/>
      <c r="S239" s="77"/>
      <c r="T239" s="77"/>
      <c r="U239" s="77"/>
      <c r="V239" s="77"/>
      <c r="W239" s="77"/>
      <c r="X239" s="77"/>
      <c r="Y239" s="77"/>
      <c r="Z239" s="77"/>
      <c r="AA239" s="77"/>
      <c r="AB239" s="77"/>
      <c r="AC239" s="77"/>
    </row>
    <row r="240" spans="2:29" x14ac:dyDescent="0.25">
      <c r="B240" s="75"/>
      <c r="C240" s="75"/>
      <c r="D240" s="76"/>
      <c r="G240" s="77"/>
      <c r="H240" s="77"/>
      <c r="I240" s="77"/>
      <c r="J240" s="77"/>
      <c r="K240" s="77"/>
      <c r="L240" s="77"/>
      <c r="M240" s="77"/>
      <c r="N240" s="77"/>
      <c r="O240" s="77"/>
      <c r="P240" s="77"/>
      <c r="Q240" s="77"/>
      <c r="R240" s="77"/>
      <c r="S240" s="77"/>
      <c r="T240" s="77"/>
      <c r="U240" s="77"/>
      <c r="V240" s="77"/>
      <c r="W240" s="77"/>
      <c r="X240" s="77"/>
      <c r="Y240" s="77"/>
      <c r="Z240" s="77"/>
      <c r="AA240" s="77"/>
      <c r="AB240" s="77"/>
      <c r="AC240" s="77"/>
    </row>
    <row r="241" spans="2:29" x14ac:dyDescent="0.25">
      <c r="B241" s="75"/>
      <c r="C241" s="75"/>
      <c r="D241" s="76"/>
      <c r="G241" s="77"/>
      <c r="H241" s="77"/>
      <c r="I241" s="77"/>
      <c r="J241" s="77"/>
      <c r="K241" s="77"/>
      <c r="L241" s="77"/>
      <c r="M241" s="77"/>
      <c r="N241" s="77"/>
      <c r="O241" s="77"/>
      <c r="P241" s="77"/>
      <c r="Q241" s="77"/>
      <c r="R241" s="77"/>
      <c r="S241" s="77"/>
      <c r="T241" s="77"/>
      <c r="U241" s="77"/>
      <c r="V241" s="77"/>
      <c r="W241" s="77"/>
      <c r="X241" s="77"/>
      <c r="Y241" s="77"/>
      <c r="Z241" s="77"/>
      <c r="AA241" s="77"/>
      <c r="AB241" s="77"/>
      <c r="AC241" s="77"/>
    </row>
    <row r="242" spans="2:29" x14ac:dyDescent="0.25">
      <c r="B242" s="75"/>
      <c r="C242" s="75"/>
      <c r="D242" s="76"/>
      <c r="G242" s="77"/>
      <c r="H242" s="77"/>
      <c r="I242" s="77"/>
      <c r="J242" s="77"/>
      <c r="K242" s="77"/>
      <c r="L242" s="77"/>
      <c r="M242" s="77"/>
      <c r="N242" s="77"/>
      <c r="O242" s="77"/>
      <c r="P242" s="77"/>
      <c r="Q242" s="77"/>
      <c r="R242" s="77"/>
      <c r="S242" s="77"/>
      <c r="T242" s="77"/>
      <c r="U242" s="77"/>
      <c r="V242" s="77"/>
      <c r="W242" s="77"/>
      <c r="X242" s="77"/>
      <c r="Y242" s="77"/>
      <c r="Z242" s="77"/>
      <c r="AA242" s="77"/>
      <c r="AB242" s="77"/>
      <c r="AC242" s="77"/>
    </row>
    <row r="243" spans="2:29" x14ac:dyDescent="0.25">
      <c r="B243" s="75"/>
      <c r="C243" s="75"/>
      <c r="D243" s="76"/>
      <c r="G243" s="77"/>
      <c r="H243" s="77"/>
      <c r="I243" s="77"/>
      <c r="J243" s="77"/>
      <c r="K243" s="77"/>
      <c r="L243" s="77"/>
      <c r="M243" s="77"/>
      <c r="N243" s="77"/>
      <c r="O243" s="77"/>
      <c r="P243" s="77"/>
      <c r="Q243" s="77"/>
      <c r="R243" s="77"/>
      <c r="S243" s="77"/>
      <c r="T243" s="77"/>
      <c r="U243" s="77"/>
      <c r="V243" s="77"/>
      <c r="W243" s="77"/>
      <c r="X243" s="77"/>
      <c r="Y243" s="77"/>
      <c r="Z243" s="77"/>
      <c r="AA243" s="77"/>
      <c r="AB243" s="77"/>
      <c r="AC243" s="77"/>
    </row>
    <row r="244" spans="2:29" x14ac:dyDescent="0.25">
      <c r="B244" s="75"/>
      <c r="C244" s="75"/>
      <c r="D244" s="76"/>
      <c r="G244" s="77"/>
      <c r="H244" s="77"/>
      <c r="I244" s="77"/>
      <c r="J244" s="77"/>
      <c r="K244" s="77"/>
      <c r="L244" s="77"/>
      <c r="M244" s="77"/>
      <c r="N244" s="77"/>
      <c r="O244" s="77"/>
      <c r="P244" s="77"/>
      <c r="Q244" s="77"/>
      <c r="R244" s="77"/>
      <c r="S244" s="77"/>
      <c r="T244" s="77"/>
      <c r="U244" s="77"/>
      <c r="V244" s="77"/>
      <c r="W244" s="77"/>
      <c r="X244" s="77"/>
      <c r="Y244" s="77"/>
      <c r="Z244" s="77"/>
      <c r="AA244" s="77"/>
      <c r="AB244" s="77"/>
      <c r="AC244" s="77"/>
    </row>
    <row r="245" spans="2:29" x14ac:dyDescent="0.25">
      <c r="B245" s="75"/>
      <c r="C245" s="75"/>
      <c r="D245" s="76"/>
      <c r="G245" s="77"/>
      <c r="H245" s="77"/>
      <c r="I245" s="77"/>
      <c r="J245" s="77"/>
      <c r="K245" s="77"/>
      <c r="L245" s="77"/>
      <c r="M245" s="77"/>
      <c r="N245" s="77"/>
      <c r="O245" s="77"/>
      <c r="P245" s="77"/>
      <c r="Q245" s="77"/>
      <c r="R245" s="77"/>
      <c r="S245" s="77"/>
      <c r="T245" s="77"/>
      <c r="U245" s="77"/>
      <c r="V245" s="77"/>
      <c r="W245" s="77"/>
      <c r="X245" s="77"/>
      <c r="Y245" s="77"/>
      <c r="Z245" s="77"/>
      <c r="AA245" s="77"/>
      <c r="AB245" s="77"/>
      <c r="AC245" s="77"/>
    </row>
    <row r="246" spans="2:29" x14ac:dyDescent="0.25">
      <c r="B246" s="75"/>
      <c r="C246" s="75"/>
      <c r="D246" s="76"/>
      <c r="G246" s="77"/>
      <c r="H246" s="77"/>
      <c r="I246" s="77"/>
      <c r="J246" s="77"/>
      <c r="K246" s="77"/>
      <c r="L246" s="77"/>
      <c r="M246" s="77"/>
      <c r="N246" s="77"/>
      <c r="O246" s="77"/>
      <c r="P246" s="77"/>
      <c r="Q246" s="77"/>
      <c r="R246" s="77"/>
      <c r="S246" s="77"/>
      <c r="T246" s="77"/>
      <c r="U246" s="77"/>
      <c r="V246" s="77"/>
      <c r="W246" s="77"/>
      <c r="X246" s="77"/>
      <c r="Y246" s="77"/>
      <c r="Z246" s="77"/>
      <c r="AA246" s="77"/>
      <c r="AB246" s="77"/>
      <c r="AC246" s="77"/>
    </row>
    <row r="247" spans="2:29" x14ac:dyDescent="0.25">
      <c r="B247" s="75"/>
      <c r="C247" s="75"/>
      <c r="D247" s="76"/>
      <c r="G247" s="77"/>
      <c r="H247" s="77"/>
      <c r="I247" s="77"/>
      <c r="J247" s="77"/>
      <c r="K247" s="77"/>
      <c r="L247" s="77"/>
      <c r="M247" s="77"/>
      <c r="N247" s="77"/>
      <c r="O247" s="77"/>
      <c r="P247" s="77"/>
      <c r="Q247" s="77"/>
      <c r="R247" s="77"/>
      <c r="S247" s="77"/>
      <c r="T247" s="77"/>
      <c r="U247" s="77"/>
      <c r="V247" s="77"/>
      <c r="W247" s="77"/>
      <c r="X247" s="77"/>
      <c r="Y247" s="77"/>
      <c r="Z247" s="77"/>
      <c r="AA247" s="77"/>
      <c r="AB247" s="77"/>
      <c r="AC247" s="77"/>
    </row>
    <row r="248" spans="2:29" x14ac:dyDescent="0.25">
      <c r="B248" s="75"/>
      <c r="C248" s="75"/>
      <c r="D248" s="76"/>
      <c r="G248" s="77"/>
      <c r="H248" s="77"/>
      <c r="I248" s="77"/>
      <c r="J248" s="77"/>
      <c r="K248" s="77"/>
      <c r="L248" s="77"/>
      <c r="M248" s="77"/>
      <c r="N248" s="77"/>
      <c r="O248" s="77"/>
      <c r="P248" s="77"/>
      <c r="Q248" s="77"/>
      <c r="R248" s="77"/>
      <c r="S248" s="77"/>
      <c r="T248" s="77"/>
      <c r="U248" s="77"/>
      <c r="V248" s="77"/>
      <c r="W248" s="77"/>
      <c r="X248" s="77"/>
      <c r="Y248" s="77"/>
      <c r="Z248" s="77"/>
      <c r="AA248" s="77"/>
      <c r="AB248" s="77"/>
      <c r="AC248" s="77"/>
    </row>
    <row r="249" spans="2:29" x14ac:dyDescent="0.25">
      <c r="B249" s="75"/>
      <c r="C249" s="75"/>
      <c r="D249" s="76"/>
      <c r="G249" s="77"/>
      <c r="H249" s="77"/>
      <c r="I249" s="77"/>
      <c r="J249" s="77"/>
      <c r="K249" s="77"/>
      <c r="L249" s="77"/>
      <c r="M249" s="77"/>
      <c r="N249" s="77"/>
      <c r="O249" s="77"/>
      <c r="P249" s="77"/>
      <c r="Q249" s="77"/>
      <c r="R249" s="77"/>
      <c r="S249" s="77"/>
      <c r="T249" s="77"/>
      <c r="U249" s="77"/>
      <c r="V249" s="77"/>
      <c r="W249" s="77"/>
      <c r="X249" s="77"/>
      <c r="Y249" s="77"/>
      <c r="Z249" s="77"/>
      <c r="AA249" s="77"/>
      <c r="AB249" s="77"/>
      <c r="AC249" s="77"/>
    </row>
    <row r="250" spans="2:29" x14ac:dyDescent="0.25">
      <c r="B250" s="75"/>
      <c r="C250" s="75"/>
      <c r="D250" s="76"/>
      <c r="G250" s="77"/>
      <c r="H250" s="77"/>
      <c r="I250" s="77"/>
      <c r="J250" s="77"/>
      <c r="K250" s="77"/>
      <c r="L250" s="77"/>
      <c r="M250" s="77"/>
      <c r="N250" s="77"/>
      <c r="O250" s="77"/>
      <c r="P250" s="77"/>
      <c r="Q250" s="77"/>
      <c r="R250" s="77"/>
      <c r="S250" s="77"/>
      <c r="T250" s="77"/>
      <c r="U250" s="77"/>
      <c r="V250" s="77"/>
      <c r="W250" s="77"/>
      <c r="X250" s="77"/>
      <c r="Y250" s="77"/>
      <c r="Z250" s="77"/>
      <c r="AA250" s="77"/>
      <c r="AB250" s="77"/>
      <c r="AC250" s="77"/>
    </row>
    <row r="251" spans="2:29" x14ac:dyDescent="0.25">
      <c r="B251" s="75"/>
      <c r="C251" s="75"/>
      <c r="D251" s="76"/>
      <c r="G251" s="77"/>
      <c r="H251" s="77"/>
      <c r="I251" s="77"/>
      <c r="J251" s="77"/>
      <c r="K251" s="77"/>
      <c r="L251" s="77"/>
      <c r="M251" s="77"/>
      <c r="N251" s="77"/>
      <c r="O251" s="77"/>
      <c r="P251" s="77"/>
      <c r="Q251" s="77"/>
      <c r="R251" s="77"/>
      <c r="S251" s="77"/>
      <c r="T251" s="77"/>
      <c r="U251" s="77"/>
      <c r="V251" s="77"/>
      <c r="W251" s="77"/>
      <c r="X251" s="77"/>
      <c r="Y251" s="77"/>
      <c r="Z251" s="77"/>
      <c r="AA251" s="77"/>
      <c r="AB251" s="77"/>
      <c r="AC251" s="77"/>
    </row>
    <row r="252" spans="2:29" x14ac:dyDescent="0.25">
      <c r="B252" s="75"/>
      <c r="C252" s="75"/>
      <c r="D252" s="76"/>
      <c r="G252" s="77"/>
      <c r="H252" s="77"/>
      <c r="I252" s="77"/>
      <c r="J252" s="77"/>
      <c r="K252" s="77"/>
      <c r="L252" s="77"/>
      <c r="M252" s="77"/>
      <c r="N252" s="77"/>
      <c r="O252" s="77"/>
      <c r="P252" s="77"/>
      <c r="Q252" s="77"/>
      <c r="R252" s="77"/>
      <c r="S252" s="77"/>
      <c r="T252" s="77"/>
      <c r="U252" s="77"/>
      <c r="V252" s="77"/>
      <c r="W252" s="77"/>
      <c r="X252" s="77"/>
      <c r="Y252" s="77"/>
      <c r="Z252" s="77"/>
      <c r="AA252" s="77"/>
      <c r="AB252" s="77"/>
      <c r="AC252" s="77"/>
    </row>
    <row r="253" spans="2:29" x14ac:dyDescent="0.25">
      <c r="B253" s="75"/>
      <c r="C253" s="75"/>
      <c r="D253" s="76"/>
      <c r="G253" s="77"/>
      <c r="H253" s="77"/>
      <c r="I253" s="77"/>
      <c r="J253" s="77"/>
      <c r="K253" s="77"/>
      <c r="L253" s="77"/>
      <c r="M253" s="77"/>
      <c r="N253" s="77"/>
      <c r="O253" s="77"/>
      <c r="P253" s="77"/>
      <c r="Q253" s="77"/>
      <c r="R253" s="77"/>
      <c r="S253" s="77"/>
      <c r="T253" s="77"/>
      <c r="U253" s="77"/>
      <c r="V253" s="77"/>
      <c r="W253" s="77"/>
      <c r="X253" s="77"/>
      <c r="Y253" s="77"/>
      <c r="Z253" s="77"/>
      <c r="AA253" s="77"/>
      <c r="AB253" s="77"/>
      <c r="AC253" s="77"/>
    </row>
    <row r="254" spans="2:29" x14ac:dyDescent="0.25">
      <c r="B254" s="75"/>
      <c r="C254" s="75"/>
      <c r="D254" s="76"/>
      <c r="G254" s="77"/>
      <c r="H254" s="77"/>
      <c r="I254" s="77"/>
      <c r="J254" s="77"/>
      <c r="K254" s="77"/>
      <c r="L254" s="77"/>
      <c r="M254" s="77"/>
      <c r="N254" s="77"/>
      <c r="O254" s="77"/>
      <c r="P254" s="77"/>
      <c r="Q254" s="77"/>
      <c r="R254" s="77"/>
      <c r="S254" s="77"/>
      <c r="T254" s="77"/>
      <c r="U254" s="77"/>
      <c r="V254" s="77"/>
      <c r="W254" s="77"/>
      <c r="X254" s="77"/>
      <c r="Y254" s="77"/>
      <c r="Z254" s="77"/>
      <c r="AA254" s="77"/>
      <c r="AB254" s="77"/>
      <c r="AC254" s="77"/>
    </row>
    <row r="255" spans="2:29" x14ac:dyDescent="0.25">
      <c r="B255" s="75"/>
      <c r="C255" s="75"/>
      <c r="D255" s="76"/>
      <c r="G255" s="77"/>
      <c r="H255" s="77"/>
      <c r="I255" s="77"/>
      <c r="J255" s="77"/>
      <c r="K255" s="77"/>
      <c r="L255" s="77"/>
      <c r="M255" s="77"/>
      <c r="N255" s="77"/>
      <c r="O255" s="77"/>
      <c r="P255" s="77"/>
      <c r="Q255" s="77"/>
      <c r="R255" s="77"/>
      <c r="S255" s="77"/>
      <c r="T255" s="77"/>
      <c r="U255" s="77"/>
      <c r="V255" s="77"/>
      <c r="W255" s="77"/>
      <c r="X255" s="77"/>
      <c r="Y255" s="77"/>
      <c r="Z255" s="77"/>
      <c r="AA255" s="77"/>
      <c r="AB255" s="77"/>
      <c r="AC255" s="77"/>
    </row>
    <row r="256" spans="2:29" x14ac:dyDescent="0.25">
      <c r="B256" s="75"/>
      <c r="C256" s="75"/>
      <c r="D256" s="76"/>
      <c r="G256" s="77"/>
      <c r="H256" s="77"/>
      <c r="I256" s="77"/>
      <c r="J256" s="77"/>
      <c r="K256" s="77"/>
      <c r="L256" s="77"/>
      <c r="M256" s="77"/>
      <c r="N256" s="77"/>
      <c r="O256" s="77"/>
      <c r="P256" s="77"/>
      <c r="Q256" s="77"/>
      <c r="R256" s="77"/>
      <c r="S256" s="77"/>
      <c r="T256" s="77"/>
      <c r="U256" s="77"/>
      <c r="V256" s="77"/>
      <c r="W256" s="77"/>
      <c r="X256" s="77"/>
      <c r="Y256" s="77"/>
      <c r="Z256" s="77"/>
      <c r="AA256" s="77"/>
      <c r="AB256" s="77"/>
      <c r="AC256" s="77"/>
    </row>
    <row r="257" spans="2:29" x14ac:dyDescent="0.25">
      <c r="B257" s="75"/>
      <c r="C257" s="75"/>
      <c r="D257" s="76"/>
      <c r="G257" s="77"/>
      <c r="H257" s="77"/>
      <c r="I257" s="77"/>
      <c r="J257" s="77"/>
      <c r="K257" s="77"/>
      <c r="L257" s="77"/>
      <c r="M257" s="77"/>
      <c r="N257" s="77"/>
      <c r="O257" s="77"/>
      <c r="P257" s="77"/>
      <c r="Q257" s="77"/>
      <c r="R257" s="77"/>
      <c r="S257" s="77"/>
      <c r="T257" s="77"/>
      <c r="U257" s="77"/>
      <c r="V257" s="77"/>
      <c r="W257" s="77"/>
      <c r="X257" s="77"/>
      <c r="Y257" s="77"/>
      <c r="Z257" s="77"/>
      <c r="AA257" s="77"/>
      <c r="AB257" s="77"/>
      <c r="AC257" s="77"/>
    </row>
    <row r="258" spans="2:29" x14ac:dyDescent="0.25">
      <c r="B258" s="75"/>
      <c r="C258" s="75"/>
      <c r="D258" s="76"/>
      <c r="G258" s="77"/>
      <c r="H258" s="77"/>
      <c r="I258" s="77"/>
      <c r="J258" s="77"/>
      <c r="K258" s="77"/>
      <c r="L258" s="77"/>
      <c r="M258" s="77"/>
      <c r="N258" s="77"/>
      <c r="O258" s="77"/>
      <c r="P258" s="77"/>
      <c r="Q258" s="77"/>
      <c r="R258" s="77"/>
      <c r="S258" s="77"/>
      <c r="T258" s="77"/>
      <c r="U258" s="77"/>
      <c r="V258" s="77"/>
      <c r="W258" s="77"/>
      <c r="X258" s="77"/>
      <c r="Y258" s="77"/>
      <c r="Z258" s="77"/>
      <c r="AA258" s="77"/>
      <c r="AB258" s="77"/>
      <c r="AC258" s="77"/>
    </row>
    <row r="259" spans="2:29" x14ac:dyDescent="0.25">
      <c r="B259" s="75"/>
      <c r="C259" s="75"/>
      <c r="D259" s="76"/>
      <c r="G259" s="77"/>
      <c r="H259" s="77"/>
      <c r="I259" s="77"/>
      <c r="J259" s="77"/>
      <c r="K259" s="77"/>
      <c r="L259" s="77"/>
      <c r="M259" s="77"/>
      <c r="N259" s="77"/>
      <c r="O259" s="77"/>
      <c r="P259" s="77"/>
      <c r="Q259" s="77"/>
      <c r="R259" s="77"/>
      <c r="S259" s="77"/>
      <c r="T259" s="77"/>
      <c r="U259" s="77"/>
      <c r="V259" s="77"/>
      <c r="W259" s="77"/>
      <c r="X259" s="77"/>
      <c r="Y259" s="77"/>
      <c r="Z259" s="77"/>
      <c r="AA259" s="77"/>
      <c r="AB259" s="77"/>
      <c r="AC259" s="77"/>
    </row>
    <row r="260" spans="2:29" x14ac:dyDescent="0.25">
      <c r="B260" s="75"/>
      <c r="C260" s="75"/>
      <c r="D260" s="76"/>
      <c r="G260" s="77"/>
      <c r="H260" s="77"/>
      <c r="I260" s="77"/>
      <c r="J260" s="77"/>
      <c r="K260" s="77"/>
      <c r="L260" s="77"/>
      <c r="M260" s="77"/>
      <c r="N260" s="77"/>
      <c r="O260" s="77"/>
      <c r="P260" s="77"/>
      <c r="Q260" s="77"/>
      <c r="R260" s="77"/>
      <c r="S260" s="77"/>
      <c r="T260" s="77"/>
      <c r="U260" s="77"/>
      <c r="V260" s="77"/>
      <c r="W260" s="77"/>
      <c r="X260" s="77"/>
      <c r="Y260" s="77"/>
      <c r="Z260" s="77"/>
      <c r="AA260" s="77"/>
      <c r="AB260" s="77"/>
      <c r="AC260" s="77"/>
    </row>
    <row r="261" spans="2:29" x14ac:dyDescent="0.25">
      <c r="B261" s="75"/>
      <c r="C261" s="75"/>
      <c r="D261" s="76"/>
      <c r="G261" s="77"/>
      <c r="H261" s="77"/>
      <c r="I261" s="77"/>
      <c r="J261" s="77"/>
      <c r="K261" s="77"/>
      <c r="L261" s="77"/>
      <c r="M261" s="77"/>
      <c r="N261" s="77"/>
      <c r="O261" s="77"/>
      <c r="P261" s="77"/>
      <c r="Q261" s="77"/>
      <c r="R261" s="77"/>
      <c r="S261" s="77"/>
      <c r="T261" s="77"/>
      <c r="U261" s="77"/>
      <c r="V261" s="77"/>
      <c r="W261" s="77"/>
      <c r="X261" s="77"/>
      <c r="Y261" s="77"/>
      <c r="Z261" s="77"/>
      <c r="AA261" s="77"/>
      <c r="AB261" s="77"/>
      <c r="AC261" s="77"/>
    </row>
    <row r="262" spans="2:29" x14ac:dyDescent="0.25">
      <c r="B262" s="75"/>
      <c r="C262" s="75"/>
      <c r="D262" s="76"/>
      <c r="G262" s="77"/>
      <c r="H262" s="77"/>
      <c r="I262" s="77"/>
      <c r="J262" s="77"/>
      <c r="K262" s="77"/>
      <c r="L262" s="77"/>
      <c r="M262" s="77"/>
      <c r="N262" s="77"/>
      <c r="O262" s="77"/>
      <c r="P262" s="77"/>
      <c r="Q262" s="77"/>
      <c r="R262" s="77"/>
      <c r="S262" s="77"/>
      <c r="T262" s="77"/>
      <c r="U262" s="77"/>
      <c r="V262" s="77"/>
      <c r="W262" s="77"/>
      <c r="X262" s="77"/>
      <c r="Y262" s="77"/>
      <c r="Z262" s="77"/>
      <c r="AA262" s="77"/>
      <c r="AB262" s="77"/>
      <c r="AC262" s="77"/>
    </row>
    <row r="263" spans="2:29" x14ac:dyDescent="0.25">
      <c r="B263" s="75"/>
      <c r="C263" s="75"/>
      <c r="D263" s="76"/>
      <c r="G263" s="77"/>
      <c r="H263" s="77"/>
      <c r="I263" s="77"/>
      <c r="J263" s="77"/>
      <c r="K263" s="77"/>
      <c r="L263" s="77"/>
      <c r="M263" s="77"/>
      <c r="N263" s="77"/>
      <c r="O263" s="77"/>
      <c r="P263" s="77"/>
      <c r="Q263" s="77"/>
      <c r="R263" s="77"/>
      <c r="S263" s="77"/>
      <c r="T263" s="77"/>
      <c r="U263" s="77"/>
      <c r="V263" s="77"/>
      <c r="W263" s="77"/>
      <c r="X263" s="77"/>
      <c r="Y263" s="77"/>
      <c r="Z263" s="77"/>
      <c r="AA263" s="77"/>
      <c r="AB263" s="77"/>
      <c r="AC263" s="77"/>
    </row>
    <row r="264" spans="2:29" x14ac:dyDescent="0.25">
      <c r="B264" s="75"/>
      <c r="C264" s="75"/>
      <c r="D264" s="76"/>
      <c r="G264" s="77"/>
      <c r="H264" s="77"/>
      <c r="I264" s="77"/>
      <c r="J264" s="77"/>
      <c r="K264" s="77"/>
      <c r="L264" s="77"/>
      <c r="M264" s="77"/>
      <c r="N264" s="77"/>
      <c r="O264" s="77"/>
      <c r="P264" s="77"/>
      <c r="Q264" s="77"/>
      <c r="R264" s="77"/>
      <c r="S264" s="77"/>
      <c r="T264" s="77"/>
      <c r="U264" s="77"/>
      <c r="V264" s="77"/>
      <c r="W264" s="77"/>
      <c r="X264" s="77"/>
      <c r="Y264" s="77"/>
      <c r="Z264" s="77"/>
      <c r="AA264" s="77"/>
      <c r="AB264" s="77"/>
      <c r="AC264" s="77"/>
    </row>
    <row r="265" spans="2:29" x14ac:dyDescent="0.25">
      <c r="B265" s="75"/>
      <c r="C265" s="75"/>
      <c r="D265" s="76"/>
      <c r="G265" s="77"/>
      <c r="H265" s="77"/>
      <c r="I265" s="77"/>
      <c r="J265" s="77"/>
      <c r="K265" s="77"/>
      <c r="L265" s="77"/>
      <c r="M265" s="77"/>
      <c r="N265" s="77"/>
      <c r="O265" s="77"/>
      <c r="P265" s="77"/>
      <c r="Q265" s="77"/>
      <c r="R265" s="77"/>
      <c r="S265" s="77"/>
      <c r="T265" s="77"/>
      <c r="U265" s="77"/>
      <c r="V265" s="77"/>
      <c r="W265" s="77"/>
      <c r="X265" s="77"/>
      <c r="Y265" s="77"/>
      <c r="Z265" s="77"/>
      <c r="AA265" s="77"/>
      <c r="AB265" s="77"/>
      <c r="AC265" s="77"/>
    </row>
    <row r="266" spans="2:29" x14ac:dyDescent="0.25">
      <c r="B266" s="75"/>
      <c r="C266" s="75"/>
      <c r="D266" s="76"/>
      <c r="G266" s="77"/>
      <c r="H266" s="77"/>
      <c r="I266" s="77"/>
      <c r="J266" s="77"/>
      <c r="K266" s="77"/>
      <c r="L266" s="77"/>
      <c r="M266" s="77"/>
      <c r="N266" s="77"/>
      <c r="O266" s="77"/>
      <c r="P266" s="77"/>
      <c r="Q266" s="77"/>
      <c r="R266" s="77"/>
      <c r="S266" s="77"/>
      <c r="T266" s="77"/>
      <c r="U266" s="77"/>
      <c r="V266" s="77"/>
      <c r="W266" s="77"/>
      <c r="X266" s="77"/>
      <c r="Y266" s="77"/>
      <c r="Z266" s="77"/>
      <c r="AA266" s="77"/>
      <c r="AB266" s="77"/>
      <c r="AC266" s="77"/>
    </row>
    <row r="267" spans="2:29" x14ac:dyDescent="0.25">
      <c r="B267" s="75"/>
      <c r="C267" s="75"/>
      <c r="D267" s="76"/>
      <c r="G267" s="77"/>
      <c r="H267" s="77"/>
      <c r="I267" s="77"/>
      <c r="J267" s="77"/>
      <c r="K267" s="77"/>
      <c r="L267" s="77"/>
      <c r="M267" s="77"/>
      <c r="N267" s="77"/>
      <c r="O267" s="77"/>
      <c r="P267" s="77"/>
      <c r="Q267" s="77"/>
      <c r="R267" s="77"/>
      <c r="S267" s="77"/>
      <c r="T267" s="77"/>
      <c r="U267" s="77"/>
      <c r="V267" s="77"/>
      <c r="W267" s="77"/>
      <c r="X267" s="77"/>
      <c r="Y267" s="77"/>
      <c r="Z267" s="77"/>
      <c r="AA267" s="77"/>
      <c r="AB267" s="77"/>
      <c r="AC267" s="77"/>
    </row>
    <row r="268" spans="2:29" x14ac:dyDescent="0.25">
      <c r="B268" s="75"/>
      <c r="C268" s="75"/>
      <c r="D268" s="76"/>
      <c r="G268" s="77"/>
      <c r="H268" s="77"/>
      <c r="I268" s="77"/>
      <c r="J268" s="77"/>
      <c r="K268" s="77"/>
      <c r="L268" s="77"/>
      <c r="M268" s="77"/>
      <c r="N268" s="77"/>
      <c r="O268" s="77"/>
      <c r="P268" s="77"/>
      <c r="Q268" s="77"/>
      <c r="R268" s="77"/>
      <c r="S268" s="77"/>
      <c r="T268" s="77"/>
      <c r="U268" s="77"/>
      <c r="V268" s="77"/>
      <c r="W268" s="77"/>
      <c r="X268" s="77"/>
      <c r="Y268" s="77"/>
      <c r="Z268" s="77"/>
      <c r="AA268" s="77"/>
      <c r="AB268" s="77"/>
      <c r="AC268" s="77"/>
    </row>
    <row r="269" spans="2:29" x14ac:dyDescent="0.25">
      <c r="B269" s="75"/>
      <c r="C269" s="75"/>
      <c r="D269" s="76"/>
      <c r="G269" s="77"/>
      <c r="H269" s="77"/>
      <c r="I269" s="77"/>
      <c r="J269" s="77"/>
      <c r="K269" s="77"/>
      <c r="L269" s="77"/>
      <c r="M269" s="77"/>
      <c r="N269" s="77"/>
      <c r="O269" s="77"/>
      <c r="P269" s="77"/>
      <c r="Q269" s="77"/>
      <c r="R269" s="77"/>
      <c r="S269" s="77"/>
      <c r="T269" s="77"/>
      <c r="U269" s="77"/>
      <c r="V269" s="77"/>
      <c r="W269" s="77"/>
      <c r="X269" s="77"/>
      <c r="Y269" s="77"/>
      <c r="Z269" s="77"/>
      <c r="AA269" s="77"/>
      <c r="AB269" s="77"/>
      <c r="AC269" s="77"/>
    </row>
    <row r="270" spans="2:29" x14ac:dyDescent="0.25">
      <c r="B270" s="75"/>
      <c r="C270" s="75"/>
      <c r="D270" s="76"/>
      <c r="G270" s="77"/>
      <c r="H270" s="77"/>
      <c r="I270" s="77"/>
      <c r="J270" s="77"/>
      <c r="K270" s="77"/>
      <c r="L270" s="77"/>
      <c r="M270" s="77"/>
      <c r="N270" s="77"/>
      <c r="O270" s="77"/>
      <c r="P270" s="77"/>
      <c r="Q270" s="77"/>
      <c r="R270" s="77"/>
      <c r="S270" s="77"/>
      <c r="T270" s="77"/>
      <c r="U270" s="77"/>
      <c r="V270" s="77"/>
      <c r="W270" s="77"/>
      <c r="X270" s="77"/>
      <c r="Y270" s="77"/>
      <c r="Z270" s="77"/>
      <c r="AA270" s="77"/>
      <c r="AB270" s="77"/>
      <c r="AC270" s="77"/>
    </row>
    <row r="271" spans="2:29" x14ac:dyDescent="0.25">
      <c r="B271" s="75"/>
      <c r="C271" s="75"/>
      <c r="D271" s="76"/>
      <c r="G271" s="77"/>
      <c r="H271" s="77"/>
      <c r="I271" s="77"/>
      <c r="J271" s="77"/>
      <c r="K271" s="77"/>
      <c r="L271" s="77"/>
      <c r="M271" s="77"/>
      <c r="N271" s="77"/>
      <c r="O271" s="77"/>
      <c r="P271" s="77"/>
      <c r="Q271" s="77"/>
      <c r="R271" s="77"/>
      <c r="S271" s="77"/>
      <c r="T271" s="77"/>
      <c r="U271" s="77"/>
      <c r="V271" s="77"/>
      <c r="W271" s="77"/>
      <c r="X271" s="77"/>
      <c r="Y271" s="77"/>
      <c r="Z271" s="77"/>
      <c r="AA271" s="77"/>
      <c r="AB271" s="77"/>
      <c r="AC271" s="77"/>
    </row>
    <row r="272" spans="2:29" x14ac:dyDescent="0.25">
      <c r="B272" s="75"/>
      <c r="C272" s="75"/>
      <c r="D272" s="76"/>
      <c r="G272" s="77"/>
      <c r="H272" s="77"/>
      <c r="I272" s="77"/>
      <c r="J272" s="77"/>
      <c r="K272" s="77"/>
      <c r="L272" s="77"/>
      <c r="M272" s="77"/>
      <c r="N272" s="77"/>
      <c r="O272" s="77"/>
      <c r="P272" s="77"/>
      <c r="Q272" s="77"/>
      <c r="R272" s="77"/>
      <c r="S272" s="77"/>
      <c r="T272" s="77"/>
      <c r="U272" s="77"/>
      <c r="V272" s="77"/>
      <c r="W272" s="77"/>
      <c r="X272" s="77"/>
      <c r="Y272" s="77"/>
      <c r="Z272" s="77"/>
      <c r="AA272" s="77"/>
      <c r="AB272" s="77"/>
      <c r="AC272" s="77"/>
    </row>
    <row r="273" spans="2:29" x14ac:dyDescent="0.25">
      <c r="B273" s="75"/>
      <c r="C273" s="75"/>
      <c r="D273" s="76"/>
      <c r="G273" s="77"/>
      <c r="H273" s="77"/>
      <c r="I273" s="77"/>
      <c r="J273" s="77"/>
      <c r="K273" s="77"/>
      <c r="L273" s="77"/>
      <c r="M273" s="77"/>
      <c r="N273" s="77"/>
      <c r="O273" s="77"/>
      <c r="P273" s="77"/>
      <c r="Q273" s="77"/>
      <c r="R273" s="77"/>
      <c r="S273" s="77"/>
      <c r="T273" s="77"/>
      <c r="U273" s="77"/>
      <c r="V273" s="77"/>
      <c r="W273" s="77"/>
      <c r="X273" s="77"/>
      <c r="Y273" s="77"/>
      <c r="Z273" s="77"/>
      <c r="AA273" s="77"/>
      <c r="AB273" s="77"/>
      <c r="AC273" s="77"/>
    </row>
    <row r="274" spans="2:29" x14ac:dyDescent="0.25">
      <c r="B274" s="75"/>
      <c r="C274" s="75"/>
      <c r="D274" s="76"/>
      <c r="G274" s="77"/>
      <c r="H274" s="77"/>
      <c r="I274" s="77"/>
      <c r="J274" s="77"/>
      <c r="K274" s="77"/>
      <c r="L274" s="77"/>
      <c r="M274" s="77"/>
      <c r="N274" s="77"/>
      <c r="O274" s="77"/>
      <c r="P274" s="77"/>
      <c r="Q274" s="77"/>
      <c r="R274" s="77"/>
      <c r="S274" s="77"/>
      <c r="T274" s="77"/>
      <c r="U274" s="77"/>
      <c r="V274" s="77"/>
      <c r="W274" s="77"/>
      <c r="X274" s="77"/>
      <c r="Y274" s="77"/>
      <c r="Z274" s="77"/>
      <c r="AA274" s="77"/>
      <c r="AB274" s="77"/>
      <c r="AC274" s="77"/>
    </row>
    <row r="275" spans="2:29" x14ac:dyDescent="0.25">
      <c r="B275" s="75"/>
      <c r="C275" s="75"/>
      <c r="D275" s="76"/>
      <c r="G275" s="77"/>
      <c r="H275" s="77"/>
      <c r="I275" s="77"/>
      <c r="J275" s="77"/>
      <c r="K275" s="77"/>
      <c r="L275" s="77"/>
      <c r="M275" s="77"/>
      <c r="N275" s="77"/>
      <c r="O275" s="77"/>
      <c r="P275" s="77"/>
      <c r="Q275" s="77"/>
      <c r="R275" s="77"/>
      <c r="S275" s="77"/>
      <c r="T275" s="77"/>
      <c r="U275" s="77"/>
      <c r="V275" s="77"/>
      <c r="W275" s="77"/>
      <c r="X275" s="77"/>
      <c r="Y275" s="77"/>
      <c r="Z275" s="77"/>
      <c r="AA275" s="77"/>
      <c r="AB275" s="77"/>
      <c r="AC275" s="77"/>
    </row>
    <row r="276" spans="2:29" x14ac:dyDescent="0.25">
      <c r="B276" s="75"/>
      <c r="C276" s="75"/>
      <c r="D276" s="76"/>
      <c r="G276" s="77"/>
      <c r="H276" s="77"/>
      <c r="I276" s="77"/>
      <c r="J276" s="77"/>
      <c r="K276" s="77"/>
      <c r="L276" s="77"/>
      <c r="M276" s="77"/>
      <c r="N276" s="77"/>
      <c r="O276" s="77"/>
      <c r="P276" s="77"/>
      <c r="Q276" s="77"/>
      <c r="R276" s="77"/>
      <c r="S276" s="77"/>
      <c r="T276" s="77"/>
      <c r="U276" s="77"/>
      <c r="V276" s="77"/>
      <c r="W276" s="77"/>
      <c r="X276" s="77"/>
      <c r="Y276" s="77"/>
      <c r="Z276" s="77"/>
      <c r="AA276" s="77"/>
      <c r="AB276" s="77"/>
      <c r="AC276" s="77"/>
    </row>
    <row r="277" spans="2:29" x14ac:dyDescent="0.25">
      <c r="B277" s="75"/>
      <c r="C277" s="75"/>
      <c r="D277" s="76"/>
      <c r="G277" s="77"/>
      <c r="H277" s="77"/>
      <c r="I277" s="77"/>
      <c r="J277" s="77"/>
      <c r="K277" s="77"/>
      <c r="L277" s="77"/>
      <c r="M277" s="77"/>
      <c r="N277" s="77"/>
      <c r="O277" s="77"/>
      <c r="P277" s="77"/>
      <c r="Q277" s="77"/>
      <c r="R277" s="77"/>
      <c r="S277" s="77"/>
      <c r="T277" s="77"/>
      <c r="U277" s="77"/>
      <c r="V277" s="77"/>
      <c r="W277" s="77"/>
      <c r="X277" s="77"/>
      <c r="Y277" s="77"/>
      <c r="Z277" s="77"/>
      <c r="AA277" s="77"/>
      <c r="AB277" s="77"/>
      <c r="AC277" s="77"/>
    </row>
    <row r="278" spans="2:29" x14ac:dyDescent="0.25">
      <c r="B278" s="75"/>
      <c r="C278" s="75"/>
      <c r="D278" s="76"/>
      <c r="G278" s="77"/>
      <c r="H278" s="77"/>
      <c r="I278" s="77"/>
      <c r="J278" s="77"/>
      <c r="K278" s="77"/>
      <c r="L278" s="77"/>
      <c r="M278" s="77"/>
      <c r="N278" s="77"/>
      <c r="O278" s="77"/>
      <c r="P278" s="77"/>
      <c r="Q278" s="77"/>
      <c r="R278" s="77"/>
      <c r="S278" s="77"/>
      <c r="T278" s="77"/>
      <c r="U278" s="77"/>
      <c r="V278" s="77"/>
      <c r="W278" s="77"/>
      <c r="X278" s="77"/>
      <c r="Y278" s="77"/>
      <c r="Z278" s="77"/>
      <c r="AA278" s="77"/>
      <c r="AB278" s="77"/>
      <c r="AC278" s="77"/>
    </row>
    <row r="279" spans="2:29" x14ac:dyDescent="0.25">
      <c r="B279" s="75"/>
      <c r="C279" s="75"/>
      <c r="D279" s="76"/>
      <c r="G279" s="77"/>
      <c r="H279" s="77"/>
      <c r="I279" s="77"/>
      <c r="J279" s="77"/>
      <c r="K279" s="77"/>
      <c r="L279" s="77"/>
      <c r="M279" s="77"/>
      <c r="N279" s="77"/>
      <c r="O279" s="77"/>
      <c r="P279" s="77"/>
      <c r="Q279" s="77"/>
      <c r="R279" s="77"/>
      <c r="S279" s="77"/>
      <c r="T279" s="77"/>
      <c r="U279" s="77"/>
      <c r="V279" s="77"/>
      <c r="W279" s="77"/>
      <c r="X279" s="77"/>
      <c r="Y279" s="77"/>
      <c r="Z279" s="77"/>
      <c r="AA279" s="77"/>
      <c r="AB279" s="77"/>
      <c r="AC279" s="77"/>
    </row>
    <row r="280" spans="2:29" x14ac:dyDescent="0.25">
      <c r="B280" s="75"/>
      <c r="C280" s="75"/>
      <c r="D280" s="76"/>
      <c r="G280" s="77"/>
      <c r="H280" s="77"/>
      <c r="I280" s="77"/>
      <c r="J280" s="77"/>
      <c r="K280" s="77"/>
      <c r="L280" s="77"/>
      <c r="M280" s="77"/>
      <c r="N280" s="77"/>
      <c r="O280" s="77"/>
      <c r="P280" s="77"/>
      <c r="Q280" s="77"/>
      <c r="R280" s="77"/>
      <c r="S280" s="77"/>
      <c r="T280" s="77"/>
      <c r="U280" s="77"/>
      <c r="V280" s="77"/>
      <c r="W280" s="77"/>
      <c r="X280" s="77"/>
      <c r="Y280" s="77"/>
      <c r="Z280" s="77"/>
      <c r="AA280" s="77"/>
      <c r="AB280" s="77"/>
      <c r="AC280" s="77"/>
    </row>
    <row r="281" spans="2:29" x14ac:dyDescent="0.25">
      <c r="B281" s="75"/>
      <c r="C281" s="75"/>
      <c r="D281" s="76"/>
      <c r="G281" s="77"/>
      <c r="H281" s="77"/>
      <c r="I281" s="77"/>
      <c r="J281" s="77"/>
      <c r="K281" s="77"/>
      <c r="L281" s="77"/>
      <c r="M281" s="77"/>
      <c r="N281" s="77"/>
      <c r="O281" s="77"/>
      <c r="P281" s="77"/>
      <c r="Q281" s="77"/>
      <c r="R281" s="77"/>
      <c r="S281" s="77"/>
      <c r="T281" s="77"/>
      <c r="U281" s="77"/>
      <c r="V281" s="77"/>
      <c r="W281" s="77"/>
      <c r="X281" s="77"/>
      <c r="Y281" s="77"/>
      <c r="Z281" s="77"/>
      <c r="AA281" s="77"/>
      <c r="AB281" s="77"/>
      <c r="AC281" s="77"/>
    </row>
    <row r="282" spans="2:29" x14ac:dyDescent="0.25">
      <c r="B282" s="75"/>
      <c r="C282" s="75"/>
      <c r="D282" s="76"/>
      <c r="G282" s="77"/>
      <c r="H282" s="77"/>
      <c r="I282" s="77"/>
      <c r="J282" s="77"/>
      <c r="K282" s="77"/>
      <c r="L282" s="77"/>
      <c r="M282" s="77"/>
      <c r="N282" s="77"/>
      <c r="O282" s="77"/>
      <c r="P282" s="77"/>
      <c r="Q282" s="77"/>
      <c r="R282" s="77"/>
      <c r="S282" s="77"/>
      <c r="T282" s="77"/>
      <c r="U282" s="77"/>
      <c r="V282" s="77"/>
      <c r="W282" s="77"/>
      <c r="X282" s="77"/>
      <c r="Y282" s="77"/>
      <c r="Z282" s="77"/>
      <c r="AA282" s="77"/>
      <c r="AB282" s="77"/>
      <c r="AC282" s="77"/>
    </row>
    <row r="283" spans="2:29" x14ac:dyDescent="0.25">
      <c r="B283" s="75"/>
      <c r="C283" s="75"/>
      <c r="D283" s="76"/>
      <c r="G283" s="77"/>
      <c r="H283" s="77"/>
      <c r="I283" s="77"/>
      <c r="J283" s="77"/>
      <c r="K283" s="77"/>
      <c r="L283" s="77"/>
      <c r="M283" s="77"/>
      <c r="N283" s="77"/>
      <c r="O283" s="77"/>
      <c r="P283" s="77"/>
      <c r="Q283" s="77"/>
      <c r="R283" s="77"/>
      <c r="S283" s="77"/>
      <c r="T283" s="77"/>
      <c r="U283" s="77"/>
      <c r="V283" s="77"/>
      <c r="W283" s="77"/>
      <c r="X283" s="77"/>
      <c r="Y283" s="77"/>
      <c r="Z283" s="77"/>
      <c r="AA283" s="77"/>
      <c r="AB283" s="77"/>
      <c r="AC283" s="77"/>
    </row>
    <row r="284" spans="2:29" x14ac:dyDescent="0.25">
      <c r="B284" s="75"/>
      <c r="C284" s="75"/>
      <c r="D284" s="76"/>
      <c r="G284" s="77"/>
      <c r="H284" s="77"/>
      <c r="I284" s="77"/>
      <c r="J284" s="77"/>
      <c r="K284" s="77"/>
      <c r="L284" s="77"/>
      <c r="M284" s="77"/>
      <c r="N284" s="77"/>
      <c r="O284" s="77"/>
      <c r="P284" s="77"/>
      <c r="Q284" s="77"/>
      <c r="R284" s="77"/>
      <c r="S284" s="77"/>
      <c r="T284" s="77"/>
      <c r="U284" s="77"/>
      <c r="V284" s="77"/>
      <c r="W284" s="77"/>
      <c r="X284" s="77"/>
      <c r="Y284" s="77"/>
      <c r="Z284" s="77"/>
      <c r="AA284" s="77"/>
      <c r="AB284" s="77"/>
      <c r="AC284" s="77"/>
    </row>
    <row r="285" spans="2:29" x14ac:dyDescent="0.25">
      <c r="B285" s="75"/>
      <c r="C285" s="75"/>
      <c r="D285" s="76"/>
      <c r="G285" s="77"/>
      <c r="H285" s="77"/>
      <c r="I285" s="77"/>
      <c r="J285" s="77"/>
      <c r="K285" s="77"/>
      <c r="L285" s="77"/>
      <c r="M285" s="77"/>
      <c r="N285" s="77"/>
      <c r="O285" s="77"/>
      <c r="P285" s="77"/>
      <c r="Q285" s="77"/>
      <c r="R285" s="77"/>
      <c r="S285" s="77"/>
      <c r="T285" s="77"/>
      <c r="U285" s="77"/>
      <c r="V285" s="77"/>
      <c r="W285" s="77"/>
      <c r="X285" s="77"/>
      <c r="Y285" s="77"/>
      <c r="Z285" s="77"/>
      <c r="AA285" s="77"/>
      <c r="AB285" s="77"/>
      <c r="AC285" s="77"/>
    </row>
    <row r="286" spans="2:29" x14ac:dyDescent="0.25">
      <c r="B286" s="75"/>
      <c r="C286" s="75"/>
      <c r="D286" s="76"/>
      <c r="G286" s="77"/>
      <c r="H286" s="77"/>
      <c r="I286" s="77"/>
      <c r="J286" s="77"/>
      <c r="K286" s="77"/>
      <c r="L286" s="77"/>
      <c r="M286" s="77"/>
      <c r="N286" s="77"/>
      <c r="O286" s="77"/>
      <c r="P286" s="77"/>
      <c r="Q286" s="77"/>
      <c r="R286" s="77"/>
      <c r="S286" s="77"/>
      <c r="T286" s="77"/>
      <c r="U286" s="77"/>
      <c r="V286" s="77"/>
      <c r="W286" s="77"/>
      <c r="X286" s="77"/>
      <c r="Y286" s="77"/>
      <c r="Z286" s="77"/>
      <c r="AA286" s="77"/>
      <c r="AB286" s="77"/>
      <c r="AC286" s="77"/>
    </row>
    <row r="287" spans="2:29" x14ac:dyDescent="0.25">
      <c r="B287" s="75"/>
      <c r="C287" s="75"/>
      <c r="D287" s="76"/>
      <c r="G287" s="77"/>
      <c r="H287" s="77"/>
      <c r="I287" s="77"/>
      <c r="J287" s="77"/>
      <c r="K287" s="77"/>
      <c r="L287" s="77"/>
      <c r="M287" s="77"/>
      <c r="N287" s="77"/>
      <c r="O287" s="77"/>
      <c r="P287" s="77"/>
      <c r="Q287" s="77"/>
      <c r="R287" s="77"/>
      <c r="S287" s="77"/>
      <c r="T287" s="77"/>
      <c r="U287" s="77"/>
      <c r="V287" s="77"/>
      <c r="W287" s="77"/>
      <c r="X287" s="77"/>
      <c r="Y287" s="77"/>
      <c r="Z287" s="77"/>
      <c r="AA287" s="77"/>
      <c r="AB287" s="77"/>
      <c r="AC287" s="77"/>
    </row>
    <row r="288" spans="2:29" x14ac:dyDescent="0.25">
      <c r="B288" s="75"/>
      <c r="C288" s="75"/>
      <c r="D288" s="76"/>
      <c r="G288" s="77"/>
      <c r="H288" s="77"/>
      <c r="I288" s="77"/>
      <c r="J288" s="77"/>
      <c r="K288" s="77"/>
      <c r="L288" s="77"/>
      <c r="M288" s="77"/>
      <c r="N288" s="77"/>
      <c r="O288" s="77"/>
      <c r="P288" s="77"/>
      <c r="Q288" s="77"/>
      <c r="R288" s="77"/>
      <c r="S288" s="77"/>
      <c r="T288" s="77"/>
      <c r="U288" s="77"/>
      <c r="V288" s="77"/>
      <c r="W288" s="77"/>
      <c r="X288" s="77"/>
      <c r="Y288" s="77"/>
      <c r="Z288" s="77"/>
      <c r="AA288" s="77"/>
      <c r="AB288" s="77"/>
      <c r="AC288" s="77"/>
    </row>
    <row r="289" spans="2:29" x14ac:dyDescent="0.25">
      <c r="B289" s="75"/>
      <c r="C289" s="75"/>
      <c r="D289" s="76"/>
      <c r="G289" s="77"/>
      <c r="H289" s="77"/>
      <c r="I289" s="77"/>
      <c r="J289" s="77"/>
      <c r="K289" s="77"/>
      <c r="L289" s="77"/>
      <c r="M289" s="77"/>
      <c r="N289" s="77"/>
      <c r="O289" s="77"/>
      <c r="P289" s="77"/>
      <c r="Q289" s="77"/>
      <c r="R289" s="77"/>
      <c r="S289" s="77"/>
      <c r="T289" s="77"/>
      <c r="U289" s="77"/>
      <c r="V289" s="77"/>
      <c r="W289" s="77"/>
      <c r="X289" s="77"/>
      <c r="Y289" s="77"/>
      <c r="Z289" s="77"/>
      <c r="AA289" s="77"/>
      <c r="AB289" s="77"/>
      <c r="AC289" s="77"/>
    </row>
    <row r="290" spans="2:29" x14ac:dyDescent="0.25">
      <c r="B290" s="75"/>
      <c r="C290" s="75"/>
      <c r="D290" s="76"/>
      <c r="G290" s="77"/>
      <c r="H290" s="77"/>
      <c r="I290" s="77"/>
      <c r="J290" s="77"/>
      <c r="K290" s="77"/>
      <c r="L290" s="77"/>
      <c r="M290" s="77"/>
      <c r="N290" s="77"/>
      <c r="O290" s="77"/>
      <c r="P290" s="77"/>
      <c r="Q290" s="77"/>
      <c r="R290" s="77"/>
      <c r="S290" s="77"/>
      <c r="T290" s="77"/>
      <c r="U290" s="77"/>
      <c r="V290" s="77"/>
      <c r="W290" s="77"/>
      <c r="X290" s="77"/>
      <c r="Y290" s="77"/>
      <c r="Z290" s="77"/>
      <c r="AA290" s="77"/>
      <c r="AB290" s="77"/>
      <c r="AC290" s="77"/>
    </row>
    <row r="291" spans="2:29" x14ac:dyDescent="0.25">
      <c r="B291" s="75"/>
      <c r="C291" s="75"/>
      <c r="D291" s="76"/>
      <c r="G291" s="77"/>
      <c r="H291" s="77"/>
      <c r="I291" s="77"/>
      <c r="J291" s="77"/>
      <c r="K291" s="77"/>
      <c r="L291" s="77"/>
      <c r="M291" s="77"/>
      <c r="N291" s="77"/>
      <c r="O291" s="77"/>
      <c r="P291" s="77"/>
      <c r="Q291" s="77"/>
      <c r="R291" s="77"/>
      <c r="S291" s="77"/>
      <c r="T291" s="77"/>
      <c r="U291" s="77"/>
      <c r="V291" s="77"/>
      <c r="W291" s="77"/>
      <c r="X291" s="77"/>
      <c r="Y291" s="77"/>
      <c r="Z291" s="77"/>
      <c r="AA291" s="77"/>
      <c r="AB291" s="77"/>
      <c r="AC291" s="77"/>
    </row>
    <row r="292" spans="2:29" x14ac:dyDescent="0.25">
      <c r="B292" s="75"/>
      <c r="C292" s="75"/>
      <c r="D292" s="76"/>
      <c r="G292" s="77"/>
      <c r="H292" s="77"/>
      <c r="I292" s="77"/>
      <c r="J292" s="77"/>
      <c r="K292" s="77"/>
      <c r="L292" s="77"/>
      <c r="M292" s="77"/>
      <c r="N292" s="77"/>
      <c r="O292" s="77"/>
      <c r="P292" s="77"/>
      <c r="Q292" s="77"/>
      <c r="R292" s="77"/>
      <c r="S292" s="77"/>
      <c r="T292" s="77"/>
      <c r="U292" s="77"/>
      <c r="V292" s="77"/>
      <c r="W292" s="77"/>
      <c r="X292" s="77"/>
      <c r="Y292" s="77"/>
      <c r="Z292" s="77"/>
      <c r="AA292" s="77"/>
      <c r="AB292" s="77"/>
      <c r="AC292" s="77"/>
    </row>
    <row r="293" spans="2:29" x14ac:dyDescent="0.25">
      <c r="B293" s="75"/>
      <c r="C293" s="75"/>
      <c r="D293" s="76"/>
      <c r="G293" s="77"/>
      <c r="H293" s="77"/>
      <c r="I293" s="77"/>
      <c r="J293" s="77"/>
      <c r="K293" s="77"/>
      <c r="L293" s="77"/>
      <c r="M293" s="77"/>
      <c r="N293" s="77"/>
      <c r="O293" s="77"/>
      <c r="P293" s="77"/>
      <c r="Q293" s="77"/>
      <c r="R293" s="77"/>
      <c r="S293" s="77"/>
      <c r="T293" s="77"/>
      <c r="U293" s="77"/>
      <c r="V293" s="77"/>
      <c r="W293" s="77"/>
      <c r="X293" s="77"/>
      <c r="Y293" s="77"/>
      <c r="Z293" s="77"/>
      <c r="AA293" s="77"/>
      <c r="AB293" s="77"/>
      <c r="AC293" s="77"/>
    </row>
    <row r="294" spans="2:29" x14ac:dyDescent="0.25">
      <c r="B294" s="75"/>
      <c r="C294" s="75"/>
      <c r="D294" s="76"/>
      <c r="G294" s="77"/>
      <c r="H294" s="77"/>
      <c r="I294" s="77"/>
      <c r="J294" s="77"/>
      <c r="K294" s="77"/>
      <c r="L294" s="77"/>
      <c r="M294" s="77"/>
      <c r="N294" s="77"/>
      <c r="O294" s="77"/>
      <c r="P294" s="77"/>
      <c r="Q294" s="77"/>
      <c r="R294" s="77"/>
      <c r="S294" s="77"/>
      <c r="T294" s="77"/>
      <c r="U294" s="77"/>
      <c r="V294" s="77"/>
      <c r="W294" s="77"/>
      <c r="X294" s="77"/>
      <c r="Y294" s="77"/>
      <c r="Z294" s="77"/>
      <c r="AA294" s="77"/>
      <c r="AB294" s="77"/>
      <c r="AC294" s="77"/>
    </row>
    <row r="295" spans="2:29" x14ac:dyDescent="0.25">
      <c r="B295" s="75"/>
      <c r="C295" s="75"/>
      <c r="D295" s="76"/>
      <c r="G295" s="77"/>
      <c r="H295" s="77"/>
      <c r="I295" s="77"/>
      <c r="J295" s="77"/>
      <c r="K295" s="77"/>
      <c r="L295" s="77"/>
      <c r="M295" s="77"/>
      <c r="N295" s="77"/>
      <c r="O295" s="77"/>
      <c r="P295" s="77"/>
      <c r="Q295" s="77"/>
      <c r="R295" s="77"/>
      <c r="S295" s="77"/>
      <c r="T295" s="77"/>
      <c r="U295" s="77"/>
      <c r="V295" s="77"/>
      <c r="W295" s="77"/>
      <c r="X295" s="77"/>
      <c r="Y295" s="77"/>
      <c r="Z295" s="77"/>
      <c r="AA295" s="77"/>
      <c r="AB295" s="77"/>
      <c r="AC295" s="77"/>
    </row>
    <row r="296" spans="2:29" x14ac:dyDescent="0.25">
      <c r="B296" s="75"/>
      <c r="C296" s="75"/>
      <c r="D296" s="76"/>
      <c r="G296" s="77"/>
      <c r="H296" s="77"/>
      <c r="I296" s="77"/>
      <c r="J296" s="77"/>
      <c r="K296" s="77"/>
      <c r="L296" s="77"/>
      <c r="M296" s="77"/>
      <c r="N296" s="77"/>
      <c r="O296" s="77"/>
      <c r="P296" s="77"/>
      <c r="Q296" s="77"/>
      <c r="R296" s="77"/>
      <c r="S296" s="77"/>
      <c r="T296" s="77"/>
      <c r="U296" s="77"/>
      <c r="V296" s="77"/>
      <c r="W296" s="77"/>
      <c r="X296" s="77"/>
      <c r="Y296" s="77"/>
      <c r="Z296" s="77"/>
      <c r="AA296" s="77"/>
      <c r="AB296" s="77"/>
      <c r="AC296" s="77"/>
    </row>
    <row r="297" spans="2:29" x14ac:dyDescent="0.25">
      <c r="B297" s="75"/>
      <c r="C297" s="75"/>
      <c r="D297" s="76"/>
      <c r="G297" s="77"/>
      <c r="H297" s="77"/>
      <c r="I297" s="77"/>
      <c r="J297" s="77"/>
      <c r="K297" s="77"/>
      <c r="L297" s="77"/>
      <c r="M297" s="77"/>
      <c r="N297" s="77"/>
      <c r="O297" s="77"/>
      <c r="P297" s="77"/>
      <c r="Q297" s="77"/>
      <c r="R297" s="77"/>
      <c r="S297" s="77"/>
      <c r="T297" s="77"/>
      <c r="U297" s="77"/>
      <c r="V297" s="77"/>
      <c r="W297" s="77"/>
      <c r="X297" s="77"/>
      <c r="Y297" s="77"/>
      <c r="Z297" s="77"/>
      <c r="AA297" s="77"/>
      <c r="AB297" s="77"/>
      <c r="AC297" s="77"/>
    </row>
    <row r="298" spans="2:29" x14ac:dyDescent="0.25">
      <c r="B298" s="75"/>
      <c r="C298" s="75"/>
      <c r="D298" s="76"/>
      <c r="G298" s="77"/>
      <c r="H298" s="77"/>
      <c r="I298" s="77"/>
      <c r="J298" s="77"/>
      <c r="K298" s="77"/>
      <c r="L298" s="77"/>
      <c r="M298" s="77"/>
      <c r="N298" s="77"/>
      <c r="O298" s="77"/>
      <c r="P298" s="77"/>
      <c r="Q298" s="77"/>
      <c r="R298" s="77"/>
      <c r="S298" s="77"/>
      <c r="T298" s="77"/>
      <c r="U298" s="77"/>
      <c r="V298" s="77"/>
      <c r="W298" s="77"/>
      <c r="X298" s="77"/>
      <c r="Y298" s="77"/>
      <c r="Z298" s="77"/>
      <c r="AA298" s="77"/>
      <c r="AB298" s="77"/>
      <c r="AC298" s="77"/>
    </row>
    <row r="299" spans="2:29" x14ac:dyDescent="0.25">
      <c r="B299" s="75"/>
      <c r="C299" s="75"/>
      <c r="D299" s="76"/>
      <c r="G299" s="77"/>
      <c r="H299" s="77"/>
      <c r="I299" s="77"/>
      <c r="J299" s="77"/>
      <c r="K299" s="77"/>
      <c r="L299" s="77"/>
      <c r="M299" s="77"/>
      <c r="N299" s="77"/>
      <c r="O299" s="77"/>
      <c r="P299" s="77"/>
      <c r="Q299" s="77"/>
      <c r="R299" s="77"/>
      <c r="S299" s="77"/>
      <c r="T299" s="77"/>
      <c r="U299" s="77"/>
      <c r="V299" s="77"/>
      <c r="W299" s="77"/>
      <c r="X299" s="77"/>
      <c r="Y299" s="77"/>
      <c r="Z299" s="77"/>
      <c r="AA299" s="77"/>
      <c r="AB299" s="77"/>
      <c r="AC299" s="77"/>
    </row>
    <row r="300" spans="2:29" x14ac:dyDescent="0.25">
      <c r="B300" s="75"/>
      <c r="C300" s="75"/>
      <c r="D300" s="76"/>
      <c r="G300" s="77"/>
      <c r="H300" s="77"/>
      <c r="I300" s="77"/>
      <c r="J300" s="77"/>
      <c r="K300" s="77"/>
      <c r="L300" s="77"/>
      <c r="M300" s="77"/>
      <c r="N300" s="77"/>
      <c r="O300" s="77"/>
      <c r="P300" s="77"/>
      <c r="Q300" s="77"/>
      <c r="R300" s="77"/>
      <c r="S300" s="77"/>
      <c r="T300" s="77"/>
      <c r="U300" s="77"/>
      <c r="V300" s="77"/>
      <c r="W300" s="77"/>
      <c r="X300" s="77"/>
      <c r="Y300" s="77"/>
      <c r="Z300" s="77"/>
      <c r="AA300" s="77"/>
      <c r="AB300" s="77"/>
      <c r="AC300" s="77"/>
    </row>
    <row r="301" spans="2:29" x14ac:dyDescent="0.25">
      <c r="B301" s="75"/>
      <c r="C301" s="75"/>
      <c r="D301" s="76"/>
      <c r="G301" s="77"/>
      <c r="H301" s="77"/>
      <c r="I301" s="77"/>
      <c r="J301" s="77"/>
      <c r="K301" s="77"/>
      <c r="L301" s="77"/>
      <c r="M301" s="77"/>
      <c r="N301" s="77"/>
      <c r="O301" s="77"/>
      <c r="P301" s="77"/>
      <c r="Q301" s="77"/>
      <c r="R301" s="77"/>
      <c r="S301" s="77"/>
      <c r="T301" s="77"/>
      <c r="U301" s="77"/>
      <c r="V301" s="77"/>
      <c r="W301" s="77"/>
      <c r="X301" s="77"/>
      <c r="Y301" s="77"/>
      <c r="Z301" s="77"/>
      <c r="AA301" s="77"/>
      <c r="AB301" s="77"/>
      <c r="AC301" s="77"/>
    </row>
    <row r="302" spans="2:29" x14ac:dyDescent="0.25">
      <c r="B302" s="75"/>
      <c r="C302" s="75"/>
      <c r="D302" s="76"/>
      <c r="G302" s="77"/>
      <c r="H302" s="77"/>
      <c r="I302" s="77"/>
      <c r="J302" s="77"/>
      <c r="K302" s="77"/>
      <c r="L302" s="77"/>
      <c r="M302" s="77"/>
      <c r="N302" s="77"/>
      <c r="O302" s="77"/>
      <c r="P302" s="77"/>
      <c r="Q302" s="77"/>
      <c r="R302" s="77"/>
      <c r="S302" s="77"/>
      <c r="T302" s="77"/>
      <c r="U302" s="77"/>
      <c r="V302" s="77"/>
      <c r="W302" s="77"/>
      <c r="X302" s="77"/>
      <c r="Y302" s="77"/>
      <c r="Z302" s="77"/>
      <c r="AA302" s="77"/>
      <c r="AB302" s="77"/>
      <c r="AC302" s="77"/>
    </row>
    <row r="303" spans="2:29" x14ac:dyDescent="0.25">
      <c r="B303" s="75"/>
      <c r="C303" s="75"/>
      <c r="D303" s="76"/>
      <c r="G303" s="77"/>
      <c r="H303" s="77"/>
      <c r="I303" s="77"/>
      <c r="J303" s="77"/>
      <c r="K303" s="77"/>
      <c r="L303" s="77"/>
      <c r="M303" s="77"/>
      <c r="N303" s="77"/>
      <c r="O303" s="77"/>
      <c r="P303" s="77"/>
      <c r="Q303" s="77"/>
      <c r="R303" s="77"/>
      <c r="S303" s="77"/>
      <c r="T303" s="77"/>
      <c r="U303" s="77"/>
      <c r="V303" s="77"/>
      <c r="W303" s="77"/>
      <c r="X303" s="77"/>
      <c r="Y303" s="77"/>
      <c r="Z303" s="77"/>
      <c r="AA303" s="77"/>
      <c r="AB303" s="77"/>
      <c r="AC303" s="77"/>
    </row>
    <row r="304" spans="2:29" x14ac:dyDescent="0.25">
      <c r="B304" s="75"/>
      <c r="C304" s="75"/>
      <c r="D304" s="76"/>
      <c r="G304" s="77"/>
      <c r="H304" s="77"/>
      <c r="I304" s="77"/>
      <c r="J304" s="77"/>
      <c r="K304" s="77"/>
      <c r="L304" s="77"/>
      <c r="M304" s="77"/>
      <c r="N304" s="77"/>
      <c r="O304" s="77"/>
      <c r="P304" s="77"/>
      <c r="Q304" s="77"/>
      <c r="R304" s="77"/>
      <c r="S304" s="77"/>
      <c r="T304" s="77"/>
      <c r="U304" s="77"/>
      <c r="V304" s="77"/>
      <c r="W304" s="77"/>
      <c r="X304" s="77"/>
      <c r="Y304" s="77"/>
      <c r="Z304" s="77"/>
      <c r="AA304" s="77"/>
      <c r="AB304" s="77"/>
      <c r="AC304" s="77"/>
    </row>
    <row r="305" spans="2:29" x14ac:dyDescent="0.25">
      <c r="B305" s="75"/>
      <c r="C305" s="75"/>
      <c r="D305" s="76"/>
      <c r="G305" s="77"/>
      <c r="H305" s="77"/>
      <c r="I305" s="77"/>
      <c r="J305" s="77"/>
      <c r="K305" s="77"/>
      <c r="L305" s="77"/>
      <c r="M305" s="77"/>
      <c r="N305" s="77"/>
      <c r="O305" s="77"/>
      <c r="P305" s="77"/>
      <c r="Q305" s="77"/>
      <c r="R305" s="77"/>
      <c r="S305" s="77"/>
      <c r="T305" s="77"/>
      <c r="U305" s="77"/>
      <c r="V305" s="77"/>
      <c r="W305" s="77"/>
      <c r="X305" s="77"/>
      <c r="Y305" s="77"/>
      <c r="Z305" s="77"/>
      <c r="AA305" s="77"/>
      <c r="AB305" s="77"/>
      <c r="AC305" s="77"/>
    </row>
    <row r="306" spans="2:29" x14ac:dyDescent="0.25">
      <c r="B306" s="75"/>
      <c r="C306" s="75"/>
      <c r="D306" s="76"/>
      <c r="G306" s="77"/>
      <c r="H306" s="77"/>
      <c r="I306" s="77"/>
      <c r="J306" s="77"/>
      <c r="K306" s="77"/>
      <c r="L306" s="77"/>
      <c r="M306" s="77"/>
      <c r="N306" s="77"/>
      <c r="O306" s="77"/>
      <c r="P306" s="77"/>
      <c r="Q306" s="77"/>
      <c r="R306" s="77"/>
      <c r="S306" s="77"/>
      <c r="T306" s="77"/>
      <c r="U306" s="77"/>
      <c r="V306" s="77"/>
      <c r="W306" s="77"/>
      <c r="X306" s="77"/>
      <c r="Y306" s="77"/>
      <c r="Z306" s="77"/>
      <c r="AA306" s="77"/>
      <c r="AB306" s="77"/>
      <c r="AC306" s="77"/>
    </row>
    <row r="307" spans="2:29" x14ac:dyDescent="0.25">
      <c r="B307" s="75"/>
      <c r="C307" s="75"/>
      <c r="D307" s="76"/>
      <c r="G307" s="77"/>
      <c r="H307" s="77"/>
      <c r="I307" s="77"/>
      <c r="J307" s="77"/>
      <c r="K307" s="77"/>
      <c r="L307" s="77"/>
      <c r="M307" s="77"/>
      <c r="N307" s="77"/>
      <c r="O307" s="77"/>
      <c r="P307" s="77"/>
      <c r="Q307" s="77"/>
      <c r="R307" s="77"/>
      <c r="S307" s="77"/>
      <c r="T307" s="77"/>
      <c r="U307" s="77"/>
      <c r="V307" s="77"/>
      <c r="W307" s="77"/>
      <c r="X307" s="77"/>
      <c r="Y307" s="77"/>
      <c r="Z307" s="77"/>
      <c r="AA307" s="77"/>
      <c r="AB307" s="77"/>
      <c r="AC307" s="77"/>
    </row>
    <row r="308" spans="2:29" x14ac:dyDescent="0.25">
      <c r="B308" s="75"/>
      <c r="C308" s="75"/>
      <c r="D308" s="76"/>
      <c r="G308" s="77"/>
      <c r="H308" s="77"/>
      <c r="I308" s="77"/>
      <c r="J308" s="77"/>
      <c r="K308" s="77"/>
      <c r="L308" s="77"/>
      <c r="M308" s="77"/>
      <c r="N308" s="77"/>
      <c r="O308" s="77"/>
      <c r="P308" s="77"/>
      <c r="Q308" s="77"/>
      <c r="R308" s="77"/>
      <c r="S308" s="77"/>
      <c r="T308" s="77"/>
      <c r="U308" s="77"/>
      <c r="V308" s="77"/>
      <c r="W308" s="77"/>
      <c r="X308" s="77"/>
      <c r="Y308" s="77"/>
      <c r="Z308" s="77"/>
      <c r="AA308" s="77"/>
      <c r="AB308" s="77"/>
      <c r="AC308" s="77"/>
    </row>
    <row r="309" spans="2:29" x14ac:dyDescent="0.25">
      <c r="B309" s="75"/>
      <c r="C309" s="75"/>
      <c r="D309" s="76"/>
      <c r="G309" s="77"/>
      <c r="H309" s="77"/>
      <c r="I309" s="77"/>
      <c r="J309" s="77"/>
      <c r="K309" s="77"/>
      <c r="L309" s="77"/>
      <c r="M309" s="77"/>
      <c r="N309" s="77"/>
      <c r="O309" s="77"/>
      <c r="P309" s="77"/>
      <c r="Q309" s="77"/>
      <c r="R309" s="77"/>
      <c r="S309" s="77"/>
      <c r="T309" s="77"/>
      <c r="U309" s="77"/>
      <c r="V309" s="77"/>
      <c r="W309" s="77"/>
      <c r="X309" s="77"/>
      <c r="Y309" s="77"/>
      <c r="Z309" s="77"/>
      <c r="AA309" s="77"/>
      <c r="AB309" s="77"/>
      <c r="AC309" s="77"/>
    </row>
    <row r="310" spans="2:29" x14ac:dyDescent="0.25">
      <c r="B310" s="75"/>
      <c r="C310" s="75"/>
      <c r="D310" s="76"/>
      <c r="G310" s="77"/>
      <c r="H310" s="77"/>
      <c r="I310" s="77"/>
      <c r="J310" s="77"/>
      <c r="K310" s="77"/>
      <c r="L310" s="77"/>
      <c r="M310" s="77"/>
      <c r="N310" s="77"/>
      <c r="O310" s="77"/>
      <c r="P310" s="77"/>
      <c r="Q310" s="77"/>
      <c r="R310" s="77"/>
      <c r="S310" s="77"/>
      <c r="T310" s="77"/>
      <c r="U310" s="77"/>
      <c r="V310" s="77"/>
      <c r="W310" s="77"/>
      <c r="X310" s="77"/>
      <c r="Y310" s="77"/>
      <c r="Z310" s="77"/>
      <c r="AA310" s="77"/>
      <c r="AB310" s="77"/>
      <c r="AC310" s="77"/>
    </row>
    <row r="311" spans="2:29" x14ac:dyDescent="0.25">
      <c r="B311" s="75"/>
      <c r="C311" s="75"/>
      <c r="D311" s="76"/>
      <c r="G311" s="77"/>
      <c r="H311" s="77"/>
      <c r="I311" s="77"/>
      <c r="J311" s="77"/>
      <c r="K311" s="77"/>
      <c r="L311" s="77"/>
      <c r="M311" s="77"/>
      <c r="N311" s="77"/>
      <c r="O311" s="77"/>
      <c r="P311" s="77"/>
      <c r="Q311" s="77"/>
      <c r="R311" s="77"/>
      <c r="S311" s="77"/>
      <c r="T311" s="77"/>
      <c r="U311" s="77"/>
      <c r="V311" s="77"/>
      <c r="W311" s="77"/>
      <c r="X311" s="77"/>
      <c r="Y311" s="77"/>
      <c r="Z311" s="77"/>
      <c r="AA311" s="77"/>
      <c r="AB311" s="77"/>
      <c r="AC311" s="77"/>
    </row>
    <row r="312" spans="2:29" x14ac:dyDescent="0.25">
      <c r="B312" s="75"/>
      <c r="C312" s="75"/>
      <c r="D312" s="76"/>
      <c r="G312" s="77"/>
      <c r="H312" s="77"/>
      <c r="I312" s="77"/>
      <c r="J312" s="77"/>
      <c r="K312" s="77"/>
      <c r="L312" s="77"/>
      <c r="M312" s="77"/>
      <c r="N312" s="77"/>
      <c r="O312" s="77"/>
      <c r="P312" s="77"/>
      <c r="Q312" s="77"/>
      <c r="R312" s="77"/>
      <c r="S312" s="77"/>
      <c r="T312" s="77"/>
      <c r="U312" s="77"/>
      <c r="V312" s="77"/>
      <c r="W312" s="77"/>
      <c r="X312" s="77"/>
      <c r="Y312" s="77"/>
      <c r="Z312" s="77"/>
      <c r="AA312" s="77"/>
      <c r="AB312" s="77"/>
      <c r="AC312" s="77"/>
    </row>
    <row r="313" spans="2:29" x14ac:dyDescent="0.25">
      <c r="B313" s="75"/>
      <c r="C313" s="75"/>
      <c r="D313" s="76"/>
      <c r="G313" s="77"/>
      <c r="H313" s="77"/>
      <c r="I313" s="77"/>
      <c r="J313" s="77"/>
      <c r="K313" s="77"/>
      <c r="L313" s="77"/>
      <c r="M313" s="77"/>
      <c r="N313" s="77"/>
      <c r="O313" s="77"/>
      <c r="P313" s="77"/>
      <c r="Q313" s="77"/>
      <c r="R313" s="77"/>
      <c r="S313" s="77"/>
      <c r="T313" s="77"/>
      <c r="U313" s="77"/>
      <c r="V313" s="77"/>
      <c r="W313" s="77"/>
      <c r="X313" s="77"/>
      <c r="Y313" s="77"/>
      <c r="Z313" s="77"/>
      <c r="AA313" s="77"/>
      <c r="AB313" s="77"/>
      <c r="AC313" s="77"/>
    </row>
    <row r="314" spans="2:29" x14ac:dyDescent="0.25">
      <c r="B314" s="75"/>
      <c r="C314" s="75"/>
      <c r="D314" s="76"/>
      <c r="G314" s="77"/>
      <c r="H314" s="77"/>
      <c r="I314" s="77"/>
      <c r="J314" s="77"/>
      <c r="K314" s="77"/>
      <c r="L314" s="77"/>
      <c r="M314" s="77"/>
      <c r="N314" s="77"/>
      <c r="O314" s="77"/>
      <c r="P314" s="77"/>
      <c r="Q314" s="77"/>
      <c r="R314" s="77"/>
      <c r="S314" s="77"/>
      <c r="T314" s="77"/>
      <c r="U314" s="77"/>
      <c r="V314" s="77"/>
      <c r="W314" s="77"/>
      <c r="X314" s="77"/>
      <c r="Y314" s="77"/>
      <c r="Z314" s="77"/>
      <c r="AA314" s="77"/>
      <c r="AB314" s="77"/>
      <c r="AC314" s="77"/>
    </row>
    <row r="315" spans="2:29" x14ac:dyDescent="0.25">
      <c r="B315" s="75"/>
      <c r="C315" s="75"/>
      <c r="D315" s="76"/>
      <c r="G315" s="77"/>
      <c r="H315" s="77"/>
      <c r="I315" s="77"/>
      <c r="J315" s="77"/>
      <c r="K315" s="77"/>
      <c r="L315" s="77"/>
      <c r="M315" s="77"/>
      <c r="N315" s="77"/>
      <c r="O315" s="77"/>
      <c r="P315" s="77"/>
      <c r="Q315" s="77"/>
      <c r="R315" s="77"/>
      <c r="S315" s="77"/>
      <c r="T315" s="77"/>
      <c r="U315" s="77"/>
      <c r="V315" s="77"/>
      <c r="W315" s="77"/>
      <c r="X315" s="77"/>
      <c r="Y315" s="77"/>
      <c r="Z315" s="77"/>
      <c r="AA315" s="77"/>
      <c r="AB315" s="77"/>
      <c r="AC315" s="77"/>
    </row>
    <row r="316" spans="2:29" x14ac:dyDescent="0.25">
      <c r="B316" s="75"/>
      <c r="C316" s="75"/>
      <c r="D316" s="76"/>
      <c r="G316" s="77"/>
      <c r="H316" s="77"/>
      <c r="I316" s="77"/>
      <c r="J316" s="77"/>
      <c r="K316" s="77"/>
      <c r="L316" s="77"/>
      <c r="M316" s="77"/>
      <c r="N316" s="77"/>
      <c r="O316" s="77"/>
      <c r="P316" s="77"/>
      <c r="Q316" s="77"/>
      <c r="R316" s="77"/>
      <c r="S316" s="77"/>
      <c r="T316" s="77"/>
      <c r="U316" s="77"/>
      <c r="V316" s="77"/>
      <c r="W316" s="77"/>
      <c r="X316" s="77"/>
      <c r="Y316" s="77"/>
      <c r="Z316" s="77"/>
      <c r="AA316" s="77"/>
      <c r="AB316" s="77"/>
      <c r="AC316" s="77"/>
    </row>
    <row r="317" spans="2:29" x14ac:dyDescent="0.25">
      <c r="B317" s="75"/>
      <c r="C317" s="75"/>
      <c r="D317" s="76"/>
      <c r="G317" s="77"/>
      <c r="H317" s="77"/>
      <c r="I317" s="77"/>
      <c r="J317" s="77"/>
      <c r="K317" s="77"/>
      <c r="L317" s="77"/>
      <c r="M317" s="77"/>
      <c r="N317" s="77"/>
      <c r="O317" s="77"/>
      <c r="P317" s="77"/>
      <c r="Q317" s="77"/>
      <c r="R317" s="77"/>
      <c r="S317" s="77"/>
      <c r="T317" s="77"/>
      <c r="U317" s="77"/>
      <c r="V317" s="77"/>
      <c r="W317" s="77"/>
      <c r="X317" s="77"/>
      <c r="Y317" s="77"/>
      <c r="Z317" s="77"/>
      <c r="AA317" s="77"/>
      <c r="AB317" s="77"/>
      <c r="AC317" s="77"/>
    </row>
    <row r="318" spans="2:29" x14ac:dyDescent="0.25">
      <c r="B318" s="75"/>
      <c r="C318" s="75"/>
      <c r="D318" s="76"/>
      <c r="G318" s="77"/>
      <c r="H318" s="77"/>
      <c r="I318" s="77"/>
      <c r="J318" s="77"/>
      <c r="K318" s="77"/>
      <c r="L318" s="77"/>
      <c r="M318" s="77"/>
      <c r="N318" s="77"/>
      <c r="O318" s="77"/>
      <c r="P318" s="77"/>
      <c r="Q318" s="77"/>
      <c r="R318" s="77"/>
      <c r="S318" s="77"/>
      <c r="T318" s="77"/>
      <c r="U318" s="77"/>
      <c r="V318" s="77"/>
      <c r="W318" s="77"/>
      <c r="X318" s="77"/>
      <c r="Y318" s="77"/>
      <c r="Z318" s="77"/>
      <c r="AA318" s="77"/>
      <c r="AB318" s="77"/>
      <c r="AC318" s="77"/>
    </row>
    <row r="319" spans="2:29" x14ac:dyDescent="0.25">
      <c r="B319" s="75"/>
      <c r="C319" s="75"/>
      <c r="D319" s="76"/>
      <c r="G319" s="77"/>
      <c r="H319" s="77"/>
      <c r="I319" s="77"/>
      <c r="J319" s="77"/>
      <c r="K319" s="77"/>
      <c r="L319" s="77"/>
      <c r="M319" s="77"/>
      <c r="N319" s="77"/>
      <c r="O319" s="77"/>
      <c r="P319" s="77"/>
      <c r="Q319" s="77"/>
      <c r="R319" s="77"/>
      <c r="S319" s="77"/>
      <c r="T319" s="77"/>
      <c r="U319" s="77"/>
      <c r="V319" s="77"/>
      <c r="W319" s="77"/>
      <c r="X319" s="77"/>
      <c r="Y319" s="77"/>
      <c r="Z319" s="77"/>
      <c r="AA319" s="77"/>
      <c r="AB319" s="77"/>
      <c r="AC319" s="77"/>
    </row>
    <row r="320" spans="2:29" x14ac:dyDescent="0.25">
      <c r="B320" s="75"/>
      <c r="C320" s="75"/>
      <c r="D320" s="76"/>
      <c r="G320" s="77"/>
      <c r="H320" s="77"/>
      <c r="I320" s="77"/>
      <c r="J320" s="77"/>
      <c r="K320" s="77"/>
      <c r="L320" s="77"/>
      <c r="M320" s="77"/>
      <c r="N320" s="77"/>
      <c r="O320" s="77"/>
      <c r="P320" s="77"/>
      <c r="Q320" s="77"/>
      <c r="R320" s="77"/>
      <c r="S320" s="77"/>
      <c r="T320" s="77"/>
      <c r="U320" s="77"/>
      <c r="V320" s="77"/>
      <c r="W320" s="77"/>
      <c r="X320" s="77"/>
      <c r="Y320" s="77"/>
      <c r="Z320" s="77"/>
      <c r="AA320" s="77"/>
      <c r="AB320" s="77"/>
      <c r="AC320" s="77"/>
    </row>
    <row r="321" spans="2:29" x14ac:dyDescent="0.25">
      <c r="B321" s="75"/>
      <c r="C321" s="75"/>
      <c r="D321" s="76"/>
      <c r="G321" s="77"/>
      <c r="H321" s="77"/>
      <c r="I321" s="77"/>
      <c r="J321" s="77"/>
      <c r="K321" s="77"/>
      <c r="L321" s="77"/>
      <c r="M321" s="77"/>
      <c r="N321" s="77"/>
      <c r="O321" s="77"/>
      <c r="P321" s="77"/>
      <c r="Q321" s="77"/>
      <c r="R321" s="77"/>
      <c r="S321" s="77"/>
      <c r="T321" s="77"/>
      <c r="U321" s="77"/>
      <c r="V321" s="77"/>
      <c r="W321" s="77"/>
      <c r="X321" s="77"/>
      <c r="Y321" s="77"/>
      <c r="Z321" s="77"/>
      <c r="AA321" s="77"/>
      <c r="AB321" s="77"/>
      <c r="AC321" s="77"/>
    </row>
    <row r="322" spans="2:29" x14ac:dyDescent="0.25">
      <c r="B322" s="75"/>
      <c r="C322" s="75"/>
      <c r="D322" s="76"/>
      <c r="G322" s="77"/>
      <c r="H322" s="77"/>
      <c r="I322" s="77"/>
      <c r="J322" s="77"/>
      <c r="K322" s="77"/>
      <c r="L322" s="77"/>
      <c r="M322" s="77"/>
      <c r="N322" s="77"/>
      <c r="O322" s="77"/>
      <c r="P322" s="77"/>
      <c r="Q322" s="77"/>
      <c r="R322" s="77"/>
      <c r="S322" s="77"/>
      <c r="T322" s="77"/>
      <c r="U322" s="77"/>
      <c r="V322" s="77"/>
      <c r="W322" s="77"/>
      <c r="X322" s="77"/>
      <c r="Y322" s="77"/>
      <c r="Z322" s="77"/>
      <c r="AA322" s="77"/>
      <c r="AB322" s="77"/>
      <c r="AC322" s="77"/>
    </row>
    <row r="323" spans="2:29" x14ac:dyDescent="0.25">
      <c r="B323" s="75"/>
      <c r="C323" s="75"/>
      <c r="D323" s="76"/>
      <c r="G323" s="77"/>
      <c r="H323" s="77"/>
      <c r="I323" s="77"/>
      <c r="J323" s="77"/>
      <c r="K323" s="77"/>
      <c r="L323" s="77"/>
      <c r="M323" s="77"/>
      <c r="N323" s="77"/>
      <c r="O323" s="77"/>
      <c r="P323" s="77"/>
      <c r="Q323" s="77"/>
      <c r="R323" s="77"/>
      <c r="S323" s="77"/>
      <c r="T323" s="77"/>
      <c r="U323" s="77"/>
      <c r="V323" s="77"/>
      <c r="W323" s="77"/>
      <c r="X323" s="77"/>
      <c r="Y323" s="77"/>
      <c r="Z323" s="77"/>
      <c r="AA323" s="77"/>
      <c r="AB323" s="77"/>
      <c r="AC323" s="77"/>
    </row>
    <row r="324" spans="2:29" x14ac:dyDescent="0.25">
      <c r="B324" s="75"/>
      <c r="C324" s="75"/>
      <c r="D324" s="76"/>
      <c r="G324" s="77"/>
      <c r="H324" s="77"/>
      <c r="I324" s="77"/>
      <c r="J324" s="77"/>
      <c r="K324" s="77"/>
      <c r="L324" s="77"/>
      <c r="M324" s="77"/>
      <c r="N324" s="77"/>
      <c r="O324" s="77"/>
      <c r="P324" s="77"/>
      <c r="Q324" s="77"/>
      <c r="R324" s="77"/>
      <c r="S324" s="77"/>
      <c r="T324" s="77"/>
      <c r="U324" s="77"/>
      <c r="V324" s="77"/>
      <c r="W324" s="77"/>
      <c r="X324" s="77"/>
      <c r="Y324" s="77"/>
      <c r="Z324" s="77"/>
      <c r="AA324" s="77"/>
      <c r="AB324" s="77"/>
      <c r="AC324" s="77"/>
    </row>
    <row r="325" spans="2:29" x14ac:dyDescent="0.25">
      <c r="B325" s="75"/>
      <c r="C325" s="75"/>
      <c r="D325" s="76"/>
      <c r="G325" s="77"/>
      <c r="H325" s="77"/>
      <c r="I325" s="77"/>
      <c r="J325" s="77"/>
      <c r="K325" s="77"/>
      <c r="L325" s="77"/>
      <c r="M325" s="77"/>
      <c r="N325" s="77"/>
      <c r="O325" s="77"/>
      <c r="P325" s="77"/>
      <c r="Q325" s="77"/>
      <c r="R325" s="77"/>
      <c r="S325" s="77"/>
      <c r="T325" s="77"/>
      <c r="U325" s="77"/>
      <c r="V325" s="77"/>
      <c r="W325" s="77"/>
      <c r="X325" s="77"/>
      <c r="Y325" s="77"/>
      <c r="Z325" s="77"/>
      <c r="AA325" s="77"/>
      <c r="AB325" s="77"/>
      <c r="AC325" s="77"/>
    </row>
    <row r="326" spans="2:29" x14ac:dyDescent="0.25">
      <c r="B326" s="75"/>
      <c r="C326" s="75"/>
      <c r="D326" s="76"/>
      <c r="G326" s="77"/>
      <c r="H326" s="77"/>
      <c r="I326" s="77"/>
      <c r="J326" s="77"/>
      <c r="K326" s="77"/>
      <c r="L326" s="77"/>
      <c r="M326" s="77"/>
      <c r="N326" s="77"/>
      <c r="O326" s="77"/>
      <c r="P326" s="77"/>
      <c r="Q326" s="77"/>
      <c r="R326" s="77"/>
      <c r="S326" s="77"/>
      <c r="T326" s="77"/>
      <c r="U326" s="77"/>
      <c r="V326" s="77"/>
      <c r="W326" s="77"/>
      <c r="X326" s="77"/>
      <c r="Y326" s="77"/>
      <c r="Z326" s="77"/>
      <c r="AA326" s="77"/>
      <c r="AB326" s="77"/>
      <c r="AC326" s="77"/>
    </row>
    <row r="327" spans="2:29" x14ac:dyDescent="0.25">
      <c r="B327" s="75"/>
      <c r="C327" s="75"/>
      <c r="D327" s="76"/>
      <c r="G327" s="77"/>
      <c r="H327" s="77"/>
      <c r="I327" s="77"/>
      <c r="J327" s="77"/>
      <c r="K327" s="77"/>
      <c r="L327" s="77"/>
      <c r="M327" s="77"/>
      <c r="N327" s="77"/>
      <c r="O327" s="77"/>
      <c r="P327" s="77"/>
      <c r="Q327" s="77"/>
      <c r="R327" s="77"/>
      <c r="S327" s="77"/>
      <c r="T327" s="77"/>
      <c r="U327" s="77"/>
      <c r="V327" s="77"/>
      <c r="W327" s="77"/>
      <c r="X327" s="77"/>
      <c r="Y327" s="77"/>
      <c r="Z327" s="77"/>
      <c r="AA327" s="77"/>
      <c r="AB327" s="77"/>
      <c r="AC327" s="77"/>
    </row>
    <row r="328" spans="2:29" x14ac:dyDescent="0.25">
      <c r="B328" s="75"/>
      <c r="C328" s="75"/>
      <c r="D328" s="76"/>
      <c r="G328" s="77"/>
      <c r="H328" s="77"/>
      <c r="I328" s="77"/>
      <c r="J328" s="77"/>
      <c r="K328" s="77"/>
      <c r="L328" s="77"/>
      <c r="M328" s="77"/>
      <c r="N328" s="77"/>
      <c r="O328" s="77"/>
      <c r="P328" s="77"/>
      <c r="Q328" s="77"/>
      <c r="R328" s="77"/>
      <c r="S328" s="77"/>
      <c r="T328" s="77"/>
      <c r="U328" s="77"/>
      <c r="V328" s="77"/>
      <c r="W328" s="77"/>
      <c r="X328" s="77"/>
      <c r="Y328" s="77"/>
      <c r="Z328" s="77"/>
      <c r="AA328" s="77"/>
      <c r="AB328" s="77"/>
      <c r="AC328" s="77"/>
    </row>
    <row r="329" spans="2:29" x14ac:dyDescent="0.25">
      <c r="B329" s="75"/>
      <c r="C329" s="75"/>
      <c r="D329" s="76"/>
      <c r="G329" s="77"/>
      <c r="H329" s="77"/>
      <c r="I329" s="77"/>
      <c r="J329" s="77"/>
      <c r="K329" s="77"/>
      <c r="L329" s="77"/>
      <c r="M329" s="77"/>
      <c r="N329" s="77"/>
      <c r="O329" s="77"/>
      <c r="P329" s="77"/>
      <c r="Q329" s="77"/>
      <c r="R329" s="77"/>
      <c r="S329" s="77"/>
      <c r="T329" s="77"/>
      <c r="U329" s="77"/>
      <c r="V329" s="77"/>
      <c r="W329" s="77"/>
      <c r="X329" s="77"/>
      <c r="Y329" s="77"/>
      <c r="Z329" s="77"/>
      <c r="AA329" s="77"/>
      <c r="AB329" s="77"/>
      <c r="AC329" s="77"/>
    </row>
    <row r="330" spans="2:29" x14ac:dyDescent="0.25">
      <c r="B330" s="75"/>
      <c r="C330" s="75"/>
      <c r="D330" s="76"/>
      <c r="G330" s="77"/>
      <c r="H330" s="77"/>
      <c r="I330" s="77"/>
      <c r="J330" s="77"/>
      <c r="K330" s="77"/>
      <c r="L330" s="77"/>
      <c r="M330" s="77"/>
      <c r="N330" s="77"/>
      <c r="O330" s="77"/>
      <c r="P330" s="77"/>
      <c r="Q330" s="77"/>
      <c r="R330" s="77"/>
      <c r="S330" s="77"/>
      <c r="T330" s="77"/>
      <c r="U330" s="77"/>
      <c r="V330" s="77"/>
      <c r="W330" s="77"/>
      <c r="X330" s="77"/>
      <c r="Y330" s="77"/>
      <c r="Z330" s="77"/>
      <c r="AA330" s="77"/>
      <c r="AB330" s="77"/>
      <c r="AC330" s="77"/>
    </row>
    <row r="331" spans="2:29" x14ac:dyDescent="0.25">
      <c r="B331" s="75"/>
      <c r="C331" s="75"/>
      <c r="D331" s="76"/>
      <c r="G331" s="77"/>
      <c r="H331" s="77"/>
      <c r="I331" s="77"/>
      <c r="J331" s="77"/>
      <c r="K331" s="77"/>
      <c r="L331" s="77"/>
      <c r="M331" s="77"/>
      <c r="N331" s="77"/>
      <c r="O331" s="77"/>
      <c r="P331" s="77"/>
      <c r="Q331" s="77"/>
      <c r="R331" s="77"/>
      <c r="S331" s="77"/>
      <c r="T331" s="77"/>
      <c r="U331" s="77"/>
      <c r="V331" s="77"/>
      <c r="W331" s="77"/>
      <c r="X331" s="77"/>
      <c r="Y331" s="77"/>
      <c r="Z331" s="77"/>
      <c r="AA331" s="77"/>
      <c r="AB331" s="77"/>
      <c r="AC331" s="77"/>
    </row>
    <row r="332" spans="2:29" x14ac:dyDescent="0.25">
      <c r="B332" s="75"/>
      <c r="C332" s="75"/>
      <c r="D332" s="76"/>
      <c r="G332" s="77"/>
      <c r="H332" s="77"/>
      <c r="I332" s="77"/>
      <c r="J332" s="77"/>
      <c r="K332" s="77"/>
      <c r="L332" s="77"/>
      <c r="M332" s="77"/>
      <c r="N332" s="77"/>
      <c r="O332" s="77"/>
      <c r="P332" s="77"/>
      <c r="Q332" s="77"/>
      <c r="R332" s="77"/>
      <c r="S332" s="77"/>
      <c r="T332" s="77"/>
      <c r="U332" s="77"/>
      <c r="V332" s="77"/>
      <c r="W332" s="77"/>
      <c r="X332" s="77"/>
      <c r="Y332" s="77"/>
      <c r="Z332" s="77"/>
      <c r="AA332" s="77"/>
      <c r="AB332" s="77"/>
      <c r="AC332" s="77"/>
    </row>
    <row r="333" spans="2:29" x14ac:dyDescent="0.25">
      <c r="B333" s="75"/>
      <c r="C333" s="75"/>
      <c r="D333" s="76"/>
      <c r="G333" s="77"/>
      <c r="H333" s="77"/>
      <c r="I333" s="77"/>
      <c r="J333" s="77"/>
      <c r="K333" s="77"/>
      <c r="L333" s="77"/>
      <c r="M333" s="77"/>
      <c r="N333" s="77"/>
      <c r="O333" s="77"/>
      <c r="P333" s="77"/>
      <c r="Q333" s="77"/>
      <c r="R333" s="77"/>
      <c r="S333" s="77"/>
      <c r="T333" s="77"/>
      <c r="U333" s="77"/>
      <c r="V333" s="77"/>
      <c r="W333" s="77"/>
      <c r="X333" s="77"/>
      <c r="Y333" s="77"/>
      <c r="Z333" s="77"/>
      <c r="AA333" s="77"/>
      <c r="AB333" s="77"/>
      <c r="AC333" s="77"/>
    </row>
    <row r="334" spans="2:29" x14ac:dyDescent="0.25">
      <c r="B334" s="75"/>
      <c r="C334" s="75"/>
      <c r="D334" s="76"/>
      <c r="G334" s="77"/>
      <c r="H334" s="77"/>
      <c r="I334" s="77"/>
      <c r="J334" s="77"/>
      <c r="K334" s="77"/>
      <c r="L334" s="77"/>
      <c r="M334" s="77"/>
      <c r="N334" s="77"/>
      <c r="O334" s="77"/>
      <c r="P334" s="77"/>
      <c r="Q334" s="77"/>
      <c r="R334" s="77"/>
      <c r="S334" s="77"/>
      <c r="T334" s="77"/>
      <c r="U334" s="77"/>
      <c r="V334" s="77"/>
      <c r="W334" s="77"/>
      <c r="X334" s="77"/>
      <c r="Y334" s="77"/>
      <c r="Z334" s="77"/>
      <c r="AA334" s="77"/>
      <c r="AB334" s="77"/>
      <c r="AC334" s="77"/>
    </row>
    <row r="335" spans="2:29" x14ac:dyDescent="0.25">
      <c r="B335" s="75"/>
      <c r="C335" s="75"/>
      <c r="D335" s="76"/>
      <c r="G335" s="77"/>
      <c r="H335" s="77"/>
      <c r="I335" s="77"/>
      <c r="J335" s="77"/>
      <c r="K335" s="77"/>
      <c r="L335" s="77"/>
      <c r="M335" s="77"/>
      <c r="N335" s="77"/>
      <c r="O335" s="77"/>
      <c r="P335" s="77"/>
      <c r="Q335" s="77"/>
      <c r="R335" s="77"/>
      <c r="S335" s="77"/>
      <c r="T335" s="77"/>
      <c r="U335" s="77"/>
      <c r="V335" s="77"/>
      <c r="W335" s="77"/>
      <c r="X335" s="77"/>
      <c r="Y335" s="77"/>
      <c r="Z335" s="77"/>
      <c r="AA335" s="77"/>
      <c r="AB335" s="77"/>
      <c r="AC335" s="77"/>
    </row>
    <row r="336" spans="2:29" x14ac:dyDescent="0.25">
      <c r="B336" s="75"/>
      <c r="C336" s="75"/>
      <c r="D336" s="76"/>
      <c r="G336" s="77"/>
      <c r="H336" s="77"/>
      <c r="I336" s="77"/>
      <c r="J336" s="77"/>
      <c r="K336" s="77"/>
      <c r="L336" s="77"/>
      <c r="M336" s="77"/>
      <c r="N336" s="77"/>
      <c r="O336" s="77"/>
      <c r="P336" s="77"/>
      <c r="Q336" s="77"/>
      <c r="R336" s="77"/>
      <c r="S336" s="77"/>
      <c r="T336" s="77"/>
      <c r="U336" s="77"/>
      <c r="V336" s="77"/>
      <c r="W336" s="77"/>
      <c r="X336" s="77"/>
      <c r="Y336" s="77"/>
      <c r="Z336" s="77"/>
      <c r="AA336" s="77"/>
      <c r="AB336" s="77"/>
      <c r="AC336" s="77"/>
    </row>
    <row r="337" spans="2:29" x14ac:dyDescent="0.25">
      <c r="B337" s="75"/>
      <c r="C337" s="75"/>
      <c r="D337" s="76"/>
      <c r="G337" s="77"/>
      <c r="H337" s="77"/>
      <c r="I337" s="77"/>
      <c r="J337" s="77"/>
      <c r="K337" s="77"/>
      <c r="L337" s="77"/>
      <c r="M337" s="77"/>
      <c r="N337" s="77"/>
      <c r="O337" s="77"/>
      <c r="P337" s="77"/>
      <c r="Q337" s="77"/>
      <c r="R337" s="77"/>
      <c r="S337" s="77"/>
      <c r="T337" s="77"/>
      <c r="U337" s="77"/>
      <c r="V337" s="77"/>
      <c r="W337" s="77"/>
      <c r="X337" s="77"/>
      <c r="Y337" s="77"/>
      <c r="Z337" s="77"/>
      <c r="AA337" s="77"/>
      <c r="AB337" s="77"/>
      <c r="AC337" s="77"/>
    </row>
    <row r="338" spans="2:29" x14ac:dyDescent="0.25">
      <c r="B338" s="75"/>
      <c r="C338" s="75"/>
      <c r="D338" s="76"/>
      <c r="G338" s="77"/>
      <c r="H338" s="77"/>
      <c r="I338" s="77"/>
      <c r="J338" s="77"/>
      <c r="K338" s="77"/>
      <c r="L338" s="77"/>
      <c r="M338" s="77"/>
      <c r="N338" s="77"/>
      <c r="O338" s="77"/>
      <c r="P338" s="77"/>
      <c r="Q338" s="77"/>
      <c r="R338" s="77"/>
      <c r="S338" s="77"/>
      <c r="T338" s="77"/>
      <c r="U338" s="77"/>
      <c r="V338" s="77"/>
      <c r="W338" s="77"/>
      <c r="X338" s="77"/>
      <c r="Y338" s="77"/>
      <c r="Z338" s="77"/>
      <c r="AA338" s="77"/>
      <c r="AB338" s="77"/>
      <c r="AC338" s="77"/>
    </row>
    <row r="339" spans="2:29" x14ac:dyDescent="0.25">
      <c r="B339" s="75"/>
      <c r="C339" s="75"/>
      <c r="D339" s="76"/>
      <c r="G339" s="77"/>
      <c r="H339" s="77"/>
      <c r="I339" s="77"/>
      <c r="J339" s="77"/>
      <c r="K339" s="77"/>
      <c r="L339" s="77"/>
      <c r="M339" s="77"/>
      <c r="N339" s="77"/>
      <c r="O339" s="77"/>
      <c r="P339" s="77"/>
      <c r="Q339" s="77"/>
      <c r="R339" s="77"/>
      <c r="S339" s="77"/>
      <c r="T339" s="77"/>
      <c r="U339" s="77"/>
      <c r="V339" s="77"/>
      <c r="W339" s="77"/>
      <c r="X339" s="77"/>
      <c r="Y339" s="77"/>
      <c r="Z339" s="77"/>
      <c r="AA339" s="77"/>
      <c r="AB339" s="77"/>
      <c r="AC339" s="77"/>
    </row>
    <row r="340" spans="2:29" x14ac:dyDescent="0.25">
      <c r="B340" s="75"/>
      <c r="C340" s="75"/>
      <c r="D340" s="76"/>
      <c r="G340" s="77"/>
      <c r="H340" s="77"/>
      <c r="I340" s="77"/>
      <c r="J340" s="77"/>
      <c r="K340" s="77"/>
      <c r="L340" s="77"/>
      <c r="M340" s="77"/>
      <c r="N340" s="77"/>
      <c r="O340" s="77"/>
      <c r="P340" s="77"/>
      <c r="Q340" s="77"/>
      <c r="R340" s="77"/>
      <c r="S340" s="77"/>
      <c r="T340" s="77"/>
      <c r="U340" s="77"/>
      <c r="V340" s="77"/>
      <c r="W340" s="77"/>
      <c r="X340" s="77"/>
      <c r="Y340" s="77"/>
      <c r="Z340" s="77"/>
      <c r="AA340" s="77"/>
      <c r="AB340" s="77"/>
      <c r="AC340" s="77"/>
    </row>
    <row r="341" spans="2:29" x14ac:dyDescent="0.25">
      <c r="B341" s="75"/>
      <c r="C341" s="75"/>
      <c r="D341" s="76"/>
      <c r="G341" s="77"/>
      <c r="H341" s="77"/>
      <c r="I341" s="77"/>
      <c r="J341" s="77"/>
      <c r="K341" s="77"/>
      <c r="L341" s="77"/>
      <c r="M341" s="77"/>
      <c r="N341" s="77"/>
      <c r="O341" s="77"/>
      <c r="P341" s="77"/>
      <c r="Q341" s="77"/>
      <c r="R341" s="77"/>
      <c r="S341" s="77"/>
      <c r="T341" s="77"/>
      <c r="U341" s="77"/>
      <c r="V341" s="77"/>
      <c r="W341" s="77"/>
      <c r="X341" s="77"/>
      <c r="Y341" s="77"/>
      <c r="Z341" s="77"/>
      <c r="AA341" s="77"/>
      <c r="AB341" s="77"/>
      <c r="AC341" s="77"/>
    </row>
    <row r="342" spans="2:29" x14ac:dyDescent="0.25">
      <c r="B342" s="75"/>
      <c r="C342" s="75"/>
      <c r="D342" s="76"/>
      <c r="G342" s="77"/>
      <c r="H342" s="77"/>
      <c r="I342" s="77"/>
      <c r="J342" s="77"/>
      <c r="K342" s="77"/>
      <c r="L342" s="77"/>
      <c r="M342" s="77"/>
      <c r="N342" s="77"/>
      <c r="O342" s="77"/>
      <c r="P342" s="77"/>
      <c r="Q342" s="77"/>
      <c r="R342" s="77"/>
      <c r="S342" s="77"/>
      <c r="T342" s="77"/>
      <c r="U342" s="77"/>
      <c r="V342" s="77"/>
      <c r="W342" s="77"/>
      <c r="X342" s="77"/>
      <c r="Y342" s="77"/>
      <c r="Z342" s="77"/>
      <c r="AA342" s="77"/>
      <c r="AB342" s="77"/>
      <c r="AC342" s="77"/>
    </row>
    <row r="343" spans="2:29" x14ac:dyDescent="0.25">
      <c r="B343" s="75"/>
      <c r="C343" s="75"/>
      <c r="D343" s="76"/>
      <c r="G343" s="77"/>
      <c r="H343" s="77"/>
      <c r="I343" s="77"/>
      <c r="J343" s="77"/>
      <c r="K343" s="77"/>
      <c r="L343" s="77"/>
      <c r="M343" s="77"/>
      <c r="N343" s="77"/>
      <c r="O343" s="77"/>
      <c r="P343" s="77"/>
      <c r="Q343" s="77"/>
      <c r="R343" s="77"/>
      <c r="S343" s="77"/>
      <c r="T343" s="77"/>
      <c r="U343" s="77"/>
      <c r="V343" s="77"/>
      <c r="W343" s="77"/>
      <c r="X343" s="77"/>
      <c r="Y343" s="77"/>
      <c r="Z343" s="77"/>
      <c r="AA343" s="77"/>
      <c r="AB343" s="77"/>
      <c r="AC343" s="77"/>
    </row>
    <row r="344" spans="2:29" x14ac:dyDescent="0.25">
      <c r="B344" s="75"/>
      <c r="C344" s="75"/>
      <c r="D344" s="76"/>
      <c r="G344" s="77"/>
      <c r="H344" s="77"/>
      <c r="I344" s="77"/>
      <c r="J344" s="77"/>
      <c r="K344" s="77"/>
      <c r="L344" s="77"/>
      <c r="M344" s="77"/>
      <c r="N344" s="77"/>
      <c r="O344" s="77"/>
      <c r="P344" s="77"/>
      <c r="Q344" s="77"/>
      <c r="R344" s="77"/>
      <c r="S344" s="77"/>
      <c r="T344" s="77"/>
      <c r="U344" s="77"/>
      <c r="V344" s="77"/>
      <c r="W344" s="77"/>
      <c r="X344" s="77"/>
      <c r="Y344" s="77"/>
      <c r="Z344" s="77"/>
      <c r="AA344" s="77"/>
      <c r="AB344" s="77"/>
      <c r="AC344" s="77"/>
    </row>
    <row r="345" spans="2:29" x14ac:dyDescent="0.25">
      <c r="B345" s="75"/>
      <c r="C345" s="75"/>
      <c r="D345" s="76"/>
      <c r="G345" s="77"/>
      <c r="H345" s="77"/>
      <c r="I345" s="77"/>
      <c r="J345" s="77"/>
      <c r="K345" s="77"/>
      <c r="L345" s="77"/>
      <c r="M345" s="77"/>
      <c r="N345" s="77"/>
      <c r="O345" s="77"/>
      <c r="P345" s="77"/>
      <c r="Q345" s="77"/>
      <c r="R345" s="77"/>
      <c r="S345" s="77"/>
      <c r="T345" s="77"/>
      <c r="U345" s="77"/>
      <c r="V345" s="77"/>
      <c r="W345" s="77"/>
      <c r="X345" s="77"/>
      <c r="Y345" s="77"/>
      <c r="Z345" s="77"/>
      <c r="AA345" s="77"/>
      <c r="AB345" s="77"/>
      <c r="AC345" s="77"/>
    </row>
    <row r="346" spans="2:29" x14ac:dyDescent="0.25">
      <c r="B346" s="75"/>
      <c r="C346" s="75"/>
      <c r="D346" s="76"/>
      <c r="G346" s="77"/>
      <c r="H346" s="77"/>
      <c r="I346" s="77"/>
      <c r="J346" s="77"/>
      <c r="K346" s="77"/>
      <c r="L346" s="77"/>
      <c r="M346" s="77"/>
      <c r="N346" s="77"/>
      <c r="O346" s="77"/>
      <c r="P346" s="77"/>
      <c r="Q346" s="77"/>
      <c r="R346" s="77"/>
      <c r="S346" s="77"/>
      <c r="T346" s="77"/>
      <c r="U346" s="77"/>
      <c r="V346" s="77"/>
      <c r="W346" s="77"/>
      <c r="X346" s="77"/>
      <c r="Y346" s="77"/>
      <c r="Z346" s="77"/>
      <c r="AA346" s="77"/>
      <c r="AB346" s="77"/>
      <c r="AC346" s="77"/>
    </row>
    <row r="347" spans="2:29" x14ac:dyDescent="0.25">
      <c r="B347" s="75"/>
      <c r="C347" s="75"/>
      <c r="D347" s="76"/>
      <c r="G347" s="77"/>
      <c r="H347" s="77"/>
      <c r="I347" s="77"/>
      <c r="J347" s="77"/>
      <c r="K347" s="77"/>
      <c r="L347" s="77"/>
      <c r="M347" s="77"/>
      <c r="N347" s="77"/>
      <c r="O347" s="77"/>
      <c r="P347" s="77"/>
      <c r="Q347" s="77"/>
      <c r="R347" s="77"/>
      <c r="S347" s="77"/>
      <c r="T347" s="77"/>
      <c r="U347" s="77"/>
      <c r="V347" s="77"/>
      <c r="W347" s="77"/>
      <c r="X347" s="77"/>
      <c r="Y347" s="77"/>
      <c r="Z347" s="77"/>
      <c r="AA347" s="77"/>
      <c r="AB347" s="77"/>
      <c r="AC347" s="77"/>
    </row>
    <row r="348" spans="2:29" x14ac:dyDescent="0.25">
      <c r="B348" s="75"/>
      <c r="C348" s="75"/>
      <c r="D348" s="76"/>
      <c r="G348" s="77"/>
      <c r="H348" s="77"/>
      <c r="I348" s="77"/>
      <c r="J348" s="77"/>
      <c r="K348" s="77"/>
      <c r="L348" s="77"/>
      <c r="M348" s="77"/>
      <c r="N348" s="77"/>
      <c r="O348" s="77"/>
      <c r="P348" s="77"/>
      <c r="Q348" s="77"/>
      <c r="R348" s="77"/>
      <c r="S348" s="77"/>
      <c r="T348" s="77"/>
      <c r="U348" s="77"/>
      <c r="V348" s="77"/>
      <c r="W348" s="77"/>
      <c r="X348" s="77"/>
      <c r="Y348" s="77"/>
      <c r="Z348" s="77"/>
      <c r="AA348" s="77"/>
      <c r="AB348" s="77"/>
      <c r="AC348" s="77"/>
    </row>
    <row r="349" spans="2:29" x14ac:dyDescent="0.25">
      <c r="B349" s="75"/>
      <c r="C349" s="75"/>
      <c r="D349" s="76"/>
      <c r="G349" s="77"/>
      <c r="H349" s="77"/>
      <c r="I349" s="77"/>
      <c r="J349" s="77"/>
      <c r="K349" s="77"/>
      <c r="L349" s="77"/>
      <c r="M349" s="77"/>
      <c r="N349" s="77"/>
      <c r="O349" s="77"/>
      <c r="P349" s="77"/>
      <c r="Q349" s="77"/>
      <c r="R349" s="77"/>
      <c r="S349" s="77"/>
      <c r="T349" s="77"/>
      <c r="U349" s="77"/>
      <c r="V349" s="77"/>
      <c r="W349" s="77"/>
      <c r="X349" s="77"/>
      <c r="Y349" s="77"/>
      <c r="Z349" s="77"/>
      <c r="AA349" s="77"/>
      <c r="AB349" s="77"/>
      <c r="AC349" s="77"/>
    </row>
    <row r="350" spans="2:29" x14ac:dyDescent="0.25">
      <c r="B350" s="75"/>
      <c r="C350" s="75"/>
      <c r="D350" s="76"/>
      <c r="G350" s="77"/>
      <c r="H350" s="77"/>
      <c r="I350" s="77"/>
      <c r="J350" s="77"/>
      <c r="K350" s="77"/>
      <c r="L350" s="77"/>
      <c r="M350" s="77"/>
      <c r="N350" s="77"/>
      <c r="O350" s="77"/>
      <c r="P350" s="77"/>
      <c r="Q350" s="77"/>
      <c r="R350" s="77"/>
      <c r="S350" s="77"/>
      <c r="T350" s="77"/>
      <c r="U350" s="77"/>
      <c r="V350" s="77"/>
      <c r="W350" s="77"/>
      <c r="X350" s="77"/>
      <c r="Y350" s="77"/>
      <c r="Z350" s="77"/>
      <c r="AA350" s="77"/>
      <c r="AB350" s="77"/>
      <c r="AC350" s="77"/>
    </row>
    <row r="351" spans="2:29" x14ac:dyDescent="0.25">
      <c r="B351" s="75"/>
      <c r="C351" s="75"/>
      <c r="D351" s="76"/>
      <c r="G351" s="77"/>
      <c r="H351" s="77"/>
      <c r="I351" s="77"/>
      <c r="J351" s="77"/>
      <c r="K351" s="77"/>
      <c r="L351" s="77"/>
      <c r="M351" s="77"/>
      <c r="N351" s="77"/>
      <c r="O351" s="77"/>
      <c r="P351" s="77"/>
      <c r="Q351" s="77"/>
      <c r="R351" s="77"/>
      <c r="S351" s="77"/>
      <c r="T351" s="77"/>
      <c r="U351" s="77"/>
      <c r="V351" s="77"/>
      <c r="W351" s="77"/>
      <c r="X351" s="77"/>
      <c r="Y351" s="77"/>
      <c r="Z351" s="77"/>
      <c r="AA351" s="77"/>
      <c r="AB351" s="77"/>
      <c r="AC351" s="77"/>
    </row>
    <row r="352" spans="2:29" x14ac:dyDescent="0.25">
      <c r="B352" s="75"/>
      <c r="C352" s="75"/>
      <c r="D352" s="76"/>
      <c r="G352" s="77"/>
      <c r="H352" s="77"/>
      <c r="I352" s="77"/>
      <c r="J352" s="77"/>
      <c r="K352" s="77"/>
      <c r="L352" s="77"/>
      <c r="M352" s="77"/>
      <c r="N352" s="77"/>
      <c r="O352" s="77"/>
      <c r="P352" s="77"/>
      <c r="Q352" s="77"/>
      <c r="R352" s="77"/>
      <c r="S352" s="77"/>
      <c r="T352" s="77"/>
      <c r="U352" s="77"/>
      <c r="V352" s="77"/>
      <c r="W352" s="77"/>
      <c r="X352" s="77"/>
      <c r="Y352" s="77"/>
      <c r="Z352" s="77"/>
      <c r="AA352" s="77"/>
      <c r="AB352" s="77"/>
      <c r="AC352" s="77"/>
    </row>
    <row r="353" spans="2:29" x14ac:dyDescent="0.25">
      <c r="B353" s="75"/>
      <c r="C353" s="75"/>
      <c r="D353" s="76"/>
      <c r="G353" s="77"/>
      <c r="H353" s="77"/>
      <c r="I353" s="77"/>
      <c r="J353" s="77"/>
      <c r="K353" s="77"/>
      <c r="L353" s="77"/>
      <c r="M353" s="77"/>
      <c r="N353" s="77"/>
      <c r="O353" s="77"/>
      <c r="P353" s="77"/>
      <c r="Q353" s="77"/>
      <c r="R353" s="77"/>
      <c r="S353" s="77"/>
      <c r="T353" s="77"/>
      <c r="U353" s="77"/>
      <c r="V353" s="77"/>
      <c r="W353" s="77"/>
      <c r="X353" s="77"/>
      <c r="Y353" s="77"/>
      <c r="Z353" s="77"/>
      <c r="AA353" s="77"/>
      <c r="AB353" s="77"/>
      <c r="AC353" s="77"/>
    </row>
    <row r="354" spans="2:29" x14ac:dyDescent="0.25">
      <c r="B354" s="75"/>
      <c r="C354" s="75"/>
      <c r="D354" s="76"/>
      <c r="G354" s="77"/>
      <c r="H354" s="77"/>
      <c r="I354" s="77"/>
      <c r="J354" s="77"/>
      <c r="K354" s="77"/>
      <c r="L354" s="77"/>
      <c r="M354" s="77"/>
      <c r="N354" s="77"/>
      <c r="O354" s="77"/>
      <c r="P354" s="77"/>
      <c r="Q354" s="77"/>
      <c r="R354" s="77"/>
      <c r="S354" s="77"/>
      <c r="T354" s="77"/>
      <c r="U354" s="77"/>
      <c r="V354" s="77"/>
      <c r="W354" s="77"/>
      <c r="X354" s="77"/>
      <c r="Y354" s="77"/>
      <c r="Z354" s="77"/>
      <c r="AA354" s="77"/>
      <c r="AB354" s="77"/>
      <c r="AC354" s="77"/>
    </row>
    <row r="355" spans="2:29" x14ac:dyDescent="0.25">
      <c r="B355" s="75"/>
      <c r="C355" s="75"/>
      <c r="D355" s="76"/>
      <c r="G355" s="77"/>
      <c r="H355" s="77"/>
      <c r="I355" s="77"/>
      <c r="J355" s="77"/>
      <c r="K355" s="77"/>
      <c r="L355" s="77"/>
      <c r="M355" s="77"/>
      <c r="N355" s="77"/>
      <c r="O355" s="77"/>
      <c r="P355" s="77"/>
      <c r="Q355" s="77"/>
      <c r="R355" s="77"/>
      <c r="S355" s="77"/>
      <c r="T355" s="77"/>
      <c r="U355" s="77"/>
      <c r="V355" s="77"/>
      <c r="W355" s="77"/>
      <c r="X355" s="77"/>
      <c r="Y355" s="77"/>
      <c r="Z355" s="77"/>
      <c r="AA355" s="77"/>
      <c r="AB355" s="77"/>
      <c r="AC355" s="77"/>
    </row>
    <row r="356" spans="2:29" x14ac:dyDescent="0.25">
      <c r="B356" s="75"/>
      <c r="C356" s="75"/>
      <c r="D356" s="76"/>
      <c r="G356" s="77"/>
      <c r="H356" s="77"/>
      <c r="I356" s="77"/>
      <c r="J356" s="77"/>
      <c r="K356" s="77"/>
      <c r="L356" s="77"/>
      <c r="M356" s="77"/>
      <c r="N356" s="77"/>
      <c r="O356" s="77"/>
      <c r="P356" s="77"/>
      <c r="Q356" s="77"/>
      <c r="R356" s="77"/>
      <c r="S356" s="77"/>
      <c r="T356" s="77"/>
      <c r="U356" s="77"/>
      <c r="V356" s="77"/>
      <c r="W356" s="77"/>
      <c r="X356" s="77"/>
      <c r="Y356" s="77"/>
      <c r="Z356" s="77"/>
      <c r="AA356" s="77"/>
      <c r="AB356" s="77"/>
      <c r="AC356" s="77"/>
    </row>
    <row r="357" spans="2:29" x14ac:dyDescent="0.25">
      <c r="B357" s="75"/>
      <c r="C357" s="75"/>
      <c r="D357" s="76"/>
      <c r="G357" s="77"/>
      <c r="H357" s="77"/>
      <c r="I357" s="77"/>
      <c r="J357" s="77"/>
      <c r="K357" s="77"/>
      <c r="L357" s="77"/>
      <c r="M357" s="77"/>
      <c r="N357" s="77"/>
      <c r="O357" s="77"/>
      <c r="P357" s="77"/>
      <c r="Q357" s="77"/>
      <c r="R357" s="77"/>
      <c r="S357" s="77"/>
      <c r="T357" s="77"/>
      <c r="U357" s="77"/>
      <c r="V357" s="77"/>
      <c r="W357" s="77"/>
      <c r="X357" s="77"/>
      <c r="Y357" s="77"/>
      <c r="Z357" s="77"/>
      <c r="AA357" s="77"/>
      <c r="AB357" s="77"/>
      <c r="AC357" s="77"/>
    </row>
    <row r="358" spans="2:29" x14ac:dyDescent="0.25">
      <c r="B358" s="75"/>
      <c r="C358" s="75"/>
      <c r="D358" s="76"/>
      <c r="G358" s="77"/>
      <c r="H358" s="77"/>
      <c r="I358" s="77"/>
      <c r="J358" s="77"/>
      <c r="K358" s="77"/>
      <c r="L358" s="77"/>
      <c r="M358" s="77"/>
      <c r="N358" s="77"/>
      <c r="O358" s="77"/>
      <c r="P358" s="77"/>
      <c r="Q358" s="77"/>
      <c r="R358" s="77"/>
      <c r="S358" s="77"/>
      <c r="T358" s="77"/>
      <c r="U358" s="77"/>
      <c r="V358" s="77"/>
      <c r="W358" s="77"/>
      <c r="X358" s="77"/>
      <c r="Y358" s="77"/>
      <c r="Z358" s="77"/>
      <c r="AA358" s="77"/>
      <c r="AB358" s="77"/>
      <c r="AC358" s="77"/>
    </row>
    <row r="359" spans="2:29" x14ac:dyDescent="0.25">
      <c r="B359" s="75"/>
      <c r="C359" s="75"/>
      <c r="D359" s="76"/>
      <c r="G359" s="77"/>
      <c r="H359" s="77"/>
      <c r="I359" s="77"/>
      <c r="J359" s="77"/>
      <c r="K359" s="77"/>
      <c r="L359" s="77"/>
      <c r="M359" s="77"/>
      <c r="N359" s="77"/>
      <c r="O359" s="77"/>
      <c r="P359" s="77"/>
      <c r="Q359" s="77"/>
      <c r="R359" s="77"/>
      <c r="S359" s="77"/>
      <c r="T359" s="77"/>
      <c r="U359" s="77"/>
      <c r="V359" s="77"/>
      <c r="W359" s="77"/>
      <c r="X359" s="77"/>
      <c r="Y359" s="77"/>
      <c r="Z359" s="77"/>
      <c r="AA359" s="77"/>
      <c r="AB359" s="77"/>
      <c r="AC359" s="77"/>
    </row>
    <row r="360" spans="2:29" x14ac:dyDescent="0.25">
      <c r="B360" s="75"/>
      <c r="C360" s="75"/>
      <c r="D360" s="76"/>
      <c r="G360" s="77"/>
      <c r="H360" s="77"/>
      <c r="I360" s="77"/>
      <c r="J360" s="77"/>
      <c r="K360" s="77"/>
      <c r="L360" s="77"/>
      <c r="M360" s="77"/>
      <c r="N360" s="77"/>
      <c r="O360" s="77"/>
      <c r="P360" s="77"/>
      <c r="Q360" s="77"/>
      <c r="R360" s="77"/>
      <c r="S360" s="77"/>
      <c r="T360" s="77"/>
      <c r="U360" s="77"/>
      <c r="V360" s="77"/>
      <c r="W360" s="77"/>
      <c r="X360" s="77"/>
      <c r="Y360" s="77"/>
      <c r="Z360" s="77"/>
      <c r="AA360" s="77"/>
      <c r="AB360" s="77"/>
      <c r="AC360" s="77"/>
    </row>
    <row r="361" spans="2:29" x14ac:dyDescent="0.25">
      <c r="B361" s="75"/>
      <c r="C361" s="75"/>
      <c r="D361" s="76"/>
      <c r="G361" s="77"/>
      <c r="H361" s="77"/>
      <c r="I361" s="77"/>
      <c r="J361" s="77"/>
      <c r="K361" s="77"/>
      <c r="L361" s="77"/>
      <c r="M361" s="77"/>
      <c r="N361" s="77"/>
      <c r="O361" s="77"/>
      <c r="P361" s="77"/>
      <c r="Q361" s="77"/>
      <c r="R361" s="77"/>
      <c r="S361" s="77"/>
      <c r="T361" s="77"/>
      <c r="U361" s="77"/>
      <c r="V361" s="77"/>
      <c r="W361" s="77"/>
      <c r="X361" s="77"/>
      <c r="Y361" s="77"/>
      <c r="Z361" s="77"/>
      <c r="AA361" s="77"/>
      <c r="AB361" s="77"/>
      <c r="AC361" s="77"/>
    </row>
    <row r="362" spans="2:29" x14ac:dyDescent="0.25">
      <c r="B362" s="75"/>
      <c r="C362" s="75"/>
      <c r="D362" s="76"/>
      <c r="G362" s="77"/>
      <c r="H362" s="77"/>
      <c r="I362" s="77"/>
      <c r="J362" s="77"/>
      <c r="K362" s="77"/>
      <c r="L362" s="77"/>
      <c r="M362" s="77"/>
      <c r="N362" s="77"/>
      <c r="O362" s="77"/>
      <c r="P362" s="77"/>
      <c r="Q362" s="77"/>
      <c r="R362" s="77"/>
      <c r="S362" s="77"/>
      <c r="T362" s="77"/>
      <c r="U362" s="77"/>
      <c r="V362" s="77"/>
      <c r="W362" s="77"/>
      <c r="X362" s="77"/>
      <c r="Y362" s="77"/>
      <c r="Z362" s="77"/>
      <c r="AA362" s="77"/>
      <c r="AB362" s="77"/>
      <c r="AC362" s="77"/>
    </row>
    <row r="363" spans="2:29" x14ac:dyDescent="0.25">
      <c r="B363" s="75"/>
      <c r="C363" s="75"/>
      <c r="D363" s="76"/>
      <c r="G363" s="77"/>
      <c r="H363" s="77"/>
      <c r="I363" s="77"/>
      <c r="J363" s="77"/>
      <c r="K363" s="77"/>
      <c r="L363" s="77"/>
      <c r="M363" s="77"/>
      <c r="N363" s="77"/>
      <c r="O363" s="77"/>
      <c r="P363" s="77"/>
      <c r="Q363" s="77"/>
      <c r="R363" s="77"/>
      <c r="S363" s="77"/>
      <c r="T363" s="77"/>
      <c r="U363" s="77"/>
      <c r="V363" s="77"/>
      <c r="W363" s="77"/>
      <c r="X363" s="77"/>
      <c r="Y363" s="77"/>
      <c r="Z363" s="77"/>
      <c r="AA363" s="77"/>
      <c r="AB363" s="77"/>
      <c r="AC363" s="77"/>
    </row>
    <row r="364" spans="2:29" x14ac:dyDescent="0.25">
      <c r="B364" s="75"/>
      <c r="C364" s="75"/>
      <c r="D364" s="76"/>
      <c r="G364" s="77"/>
      <c r="H364" s="77"/>
      <c r="I364" s="77"/>
      <c r="J364" s="77"/>
      <c r="K364" s="77"/>
      <c r="L364" s="77"/>
      <c r="M364" s="77"/>
      <c r="N364" s="77"/>
      <c r="O364" s="77"/>
      <c r="P364" s="77"/>
      <c r="Q364" s="77"/>
      <c r="R364" s="77"/>
      <c r="S364" s="77"/>
      <c r="T364" s="77"/>
      <c r="U364" s="77"/>
      <c r="V364" s="77"/>
      <c r="W364" s="77"/>
      <c r="X364" s="77"/>
      <c r="Y364" s="77"/>
      <c r="Z364" s="77"/>
      <c r="AA364" s="77"/>
      <c r="AB364" s="77"/>
      <c r="AC364" s="77"/>
    </row>
    <row r="365" spans="2:29" x14ac:dyDescent="0.25">
      <c r="B365" s="75"/>
      <c r="C365" s="75"/>
      <c r="D365" s="76"/>
      <c r="G365" s="77"/>
      <c r="H365" s="77"/>
      <c r="I365" s="77"/>
      <c r="J365" s="77"/>
      <c r="K365" s="77"/>
      <c r="L365" s="77"/>
      <c r="M365" s="77"/>
      <c r="N365" s="77"/>
      <c r="O365" s="77"/>
      <c r="P365" s="77"/>
      <c r="Q365" s="77"/>
      <c r="R365" s="77"/>
      <c r="S365" s="77"/>
      <c r="T365" s="77"/>
      <c r="U365" s="77"/>
      <c r="V365" s="77"/>
      <c r="W365" s="77"/>
      <c r="X365" s="77"/>
      <c r="Y365" s="77"/>
      <c r="Z365" s="77"/>
      <c r="AA365" s="77"/>
      <c r="AB365" s="77"/>
      <c r="AC365" s="77"/>
    </row>
    <row r="366" spans="2:29" x14ac:dyDescent="0.25">
      <c r="B366" s="75"/>
      <c r="C366" s="75"/>
      <c r="D366" s="76"/>
      <c r="G366" s="77"/>
      <c r="H366" s="77"/>
      <c r="I366" s="77"/>
      <c r="J366" s="77"/>
      <c r="K366" s="77"/>
      <c r="L366" s="77"/>
      <c r="M366" s="77"/>
      <c r="N366" s="77"/>
      <c r="O366" s="77"/>
      <c r="P366" s="77"/>
      <c r="Q366" s="77"/>
      <c r="R366" s="77"/>
      <c r="S366" s="77"/>
      <c r="T366" s="77"/>
      <c r="U366" s="77"/>
      <c r="V366" s="77"/>
      <c r="W366" s="77"/>
      <c r="X366" s="77"/>
      <c r="Y366" s="77"/>
      <c r="Z366" s="77"/>
      <c r="AA366" s="77"/>
      <c r="AB366" s="77"/>
      <c r="AC366" s="77"/>
    </row>
    <row r="367" spans="2:29" x14ac:dyDescent="0.25">
      <c r="B367" s="75"/>
      <c r="C367" s="75"/>
      <c r="D367" s="76"/>
      <c r="G367" s="77"/>
      <c r="H367" s="77"/>
      <c r="I367" s="77"/>
      <c r="J367" s="77"/>
      <c r="K367" s="77"/>
      <c r="L367" s="77"/>
      <c r="M367" s="77"/>
      <c r="N367" s="77"/>
      <c r="O367" s="77"/>
      <c r="P367" s="77"/>
      <c r="Q367" s="77"/>
      <c r="R367" s="77"/>
      <c r="S367" s="77"/>
      <c r="T367" s="77"/>
      <c r="U367" s="77"/>
      <c r="V367" s="77"/>
      <c r="W367" s="77"/>
      <c r="X367" s="77"/>
      <c r="Y367" s="77"/>
      <c r="Z367" s="77"/>
      <c r="AA367" s="77"/>
      <c r="AB367" s="77"/>
      <c r="AC367" s="77"/>
    </row>
    <row r="368" spans="2:29" x14ac:dyDescent="0.25">
      <c r="B368" s="75"/>
      <c r="C368" s="75"/>
      <c r="D368" s="76"/>
      <c r="G368" s="77"/>
      <c r="H368" s="77"/>
      <c r="I368" s="77"/>
      <c r="J368" s="77"/>
      <c r="K368" s="77"/>
      <c r="L368" s="77"/>
      <c r="M368" s="77"/>
      <c r="N368" s="77"/>
      <c r="O368" s="77"/>
      <c r="P368" s="77"/>
      <c r="Q368" s="77"/>
      <c r="R368" s="77"/>
      <c r="S368" s="77"/>
      <c r="T368" s="77"/>
      <c r="U368" s="77"/>
      <c r="V368" s="77"/>
      <c r="W368" s="77"/>
      <c r="X368" s="77"/>
      <c r="Y368" s="77"/>
      <c r="Z368" s="77"/>
      <c r="AA368" s="77"/>
      <c r="AB368" s="77"/>
      <c r="AC368" s="77"/>
    </row>
    <row r="369" spans="2:29" x14ac:dyDescent="0.25">
      <c r="B369" s="75"/>
      <c r="C369" s="75"/>
      <c r="D369" s="76"/>
      <c r="G369" s="77"/>
      <c r="H369" s="77"/>
      <c r="I369" s="77"/>
      <c r="J369" s="77"/>
      <c r="K369" s="77"/>
      <c r="L369" s="77"/>
      <c r="M369" s="77"/>
      <c r="N369" s="77"/>
      <c r="O369" s="77"/>
      <c r="P369" s="77"/>
      <c r="Q369" s="77"/>
      <c r="R369" s="77"/>
      <c r="S369" s="77"/>
      <c r="T369" s="77"/>
      <c r="U369" s="77"/>
      <c r="V369" s="77"/>
      <c r="W369" s="77"/>
      <c r="X369" s="77"/>
      <c r="Y369" s="77"/>
      <c r="Z369" s="77"/>
      <c r="AA369" s="77"/>
      <c r="AB369" s="77"/>
      <c r="AC369" s="77"/>
    </row>
    <row r="370" spans="2:29" x14ac:dyDescent="0.25">
      <c r="B370" s="75"/>
      <c r="C370" s="75"/>
      <c r="D370" s="76"/>
      <c r="G370" s="77"/>
      <c r="H370" s="77"/>
      <c r="I370" s="77"/>
      <c r="J370" s="77"/>
      <c r="K370" s="77"/>
      <c r="L370" s="77"/>
      <c r="M370" s="77"/>
      <c r="N370" s="77"/>
      <c r="O370" s="77"/>
      <c r="P370" s="77"/>
      <c r="Q370" s="77"/>
      <c r="R370" s="77"/>
      <c r="S370" s="77"/>
      <c r="T370" s="77"/>
      <c r="U370" s="77"/>
      <c r="V370" s="77"/>
      <c r="W370" s="77"/>
      <c r="X370" s="77"/>
      <c r="Y370" s="77"/>
      <c r="Z370" s="77"/>
      <c r="AA370" s="77"/>
      <c r="AB370" s="77"/>
      <c r="AC370" s="77"/>
    </row>
    <row r="371" spans="2:29" x14ac:dyDescent="0.25">
      <c r="B371" s="75"/>
      <c r="C371" s="75"/>
      <c r="D371" s="76"/>
      <c r="G371" s="77"/>
      <c r="H371" s="77"/>
      <c r="I371" s="77"/>
      <c r="J371" s="77"/>
      <c r="K371" s="77"/>
      <c r="L371" s="77"/>
      <c r="M371" s="77"/>
      <c r="N371" s="77"/>
      <c r="O371" s="77"/>
      <c r="P371" s="77"/>
      <c r="Q371" s="77"/>
      <c r="R371" s="77"/>
      <c r="S371" s="77"/>
      <c r="T371" s="77"/>
      <c r="U371" s="77"/>
      <c r="V371" s="77"/>
      <c r="W371" s="77"/>
      <c r="X371" s="77"/>
      <c r="Y371" s="77"/>
      <c r="Z371" s="77"/>
      <c r="AA371" s="77"/>
      <c r="AB371" s="77"/>
      <c r="AC371" s="77"/>
    </row>
    <row r="372" spans="2:29" x14ac:dyDescent="0.25">
      <c r="B372" s="75"/>
      <c r="C372" s="75"/>
      <c r="D372" s="76"/>
      <c r="G372" s="77"/>
      <c r="H372" s="77"/>
      <c r="I372" s="77"/>
      <c r="J372" s="77"/>
      <c r="K372" s="77"/>
      <c r="L372" s="77"/>
      <c r="M372" s="77"/>
      <c r="N372" s="77"/>
      <c r="O372" s="77"/>
      <c r="P372" s="77"/>
      <c r="Q372" s="77"/>
      <c r="R372" s="77"/>
      <c r="S372" s="77"/>
      <c r="T372" s="77"/>
      <c r="U372" s="77"/>
      <c r="V372" s="77"/>
      <c r="W372" s="77"/>
      <c r="X372" s="77"/>
      <c r="Y372" s="77"/>
      <c r="Z372" s="77"/>
      <c r="AA372" s="77"/>
      <c r="AB372" s="77"/>
      <c r="AC372" s="77"/>
    </row>
    <row r="373" spans="2:29" x14ac:dyDescent="0.25">
      <c r="B373" s="75"/>
      <c r="C373" s="75"/>
      <c r="D373" s="76"/>
      <c r="G373" s="77"/>
      <c r="H373" s="77"/>
      <c r="I373" s="77"/>
      <c r="J373" s="77"/>
      <c r="K373" s="77"/>
      <c r="L373" s="77"/>
      <c r="M373" s="77"/>
      <c r="N373" s="77"/>
      <c r="O373" s="77"/>
      <c r="P373" s="77"/>
      <c r="Q373" s="77"/>
      <c r="R373" s="77"/>
      <c r="S373" s="77"/>
      <c r="T373" s="77"/>
      <c r="U373" s="77"/>
      <c r="V373" s="77"/>
      <c r="W373" s="77"/>
      <c r="X373" s="77"/>
      <c r="Y373" s="77"/>
      <c r="Z373" s="77"/>
      <c r="AA373" s="77"/>
      <c r="AB373" s="77"/>
      <c r="AC373" s="77"/>
    </row>
    <row r="374" spans="2:29" x14ac:dyDescent="0.25">
      <c r="B374" s="75"/>
      <c r="C374" s="75"/>
      <c r="D374" s="76"/>
      <c r="G374" s="77"/>
      <c r="H374" s="77"/>
      <c r="I374" s="77"/>
      <c r="J374" s="77"/>
      <c r="K374" s="77"/>
      <c r="L374" s="77"/>
      <c r="M374" s="77"/>
      <c r="N374" s="77"/>
      <c r="O374" s="77"/>
      <c r="P374" s="77"/>
      <c r="Q374" s="77"/>
      <c r="R374" s="77"/>
      <c r="S374" s="77"/>
      <c r="T374" s="77"/>
      <c r="U374" s="77"/>
      <c r="V374" s="77"/>
      <c r="W374" s="77"/>
      <c r="X374" s="77"/>
      <c r="Y374" s="77"/>
      <c r="Z374" s="77"/>
      <c r="AA374" s="77"/>
      <c r="AB374" s="77"/>
      <c r="AC374" s="77"/>
    </row>
    <row r="375" spans="2:29" x14ac:dyDescent="0.25">
      <c r="B375" s="75"/>
      <c r="C375" s="75"/>
      <c r="D375" s="76"/>
      <c r="G375" s="77"/>
      <c r="H375" s="77"/>
      <c r="I375" s="77"/>
      <c r="J375" s="77"/>
      <c r="K375" s="77"/>
      <c r="L375" s="77"/>
      <c r="M375" s="77"/>
      <c r="N375" s="77"/>
      <c r="O375" s="77"/>
      <c r="P375" s="77"/>
      <c r="Q375" s="77"/>
      <c r="R375" s="77"/>
      <c r="S375" s="77"/>
      <c r="T375" s="77"/>
      <c r="U375" s="77"/>
      <c r="V375" s="77"/>
      <c r="W375" s="77"/>
      <c r="X375" s="77"/>
      <c r="Y375" s="77"/>
      <c r="Z375" s="77"/>
      <c r="AA375" s="77"/>
      <c r="AB375" s="77"/>
      <c r="AC375" s="77"/>
    </row>
    <row r="376" spans="2:29" x14ac:dyDescent="0.25">
      <c r="B376" s="75"/>
      <c r="C376" s="75"/>
      <c r="D376" s="76"/>
      <c r="G376" s="77"/>
      <c r="H376" s="77"/>
      <c r="I376" s="77"/>
      <c r="J376" s="77"/>
      <c r="K376" s="77"/>
      <c r="L376" s="77"/>
      <c r="M376" s="77"/>
      <c r="N376" s="77"/>
      <c r="O376" s="77"/>
      <c r="P376" s="77"/>
      <c r="Q376" s="77"/>
      <c r="R376" s="77"/>
      <c r="S376" s="77"/>
      <c r="T376" s="77"/>
      <c r="U376" s="77"/>
      <c r="V376" s="77"/>
      <c r="W376" s="77"/>
      <c r="X376" s="77"/>
      <c r="Y376" s="77"/>
      <c r="Z376" s="77"/>
      <c r="AA376" s="77"/>
      <c r="AB376" s="77"/>
      <c r="AC376" s="77"/>
    </row>
    <row r="377" spans="2:29" x14ac:dyDescent="0.25">
      <c r="B377" s="75"/>
      <c r="C377" s="75"/>
      <c r="D377" s="76"/>
      <c r="G377" s="77"/>
      <c r="H377" s="77"/>
      <c r="I377" s="77"/>
      <c r="J377" s="77"/>
      <c r="K377" s="77"/>
      <c r="L377" s="77"/>
      <c r="M377" s="77"/>
      <c r="N377" s="77"/>
      <c r="O377" s="77"/>
      <c r="P377" s="77"/>
      <c r="Q377" s="77"/>
      <c r="R377" s="77"/>
      <c r="S377" s="77"/>
      <c r="T377" s="77"/>
      <c r="U377" s="77"/>
      <c r="V377" s="77"/>
      <c r="W377" s="77"/>
      <c r="X377" s="77"/>
      <c r="Y377" s="77"/>
      <c r="Z377" s="77"/>
      <c r="AA377" s="77"/>
      <c r="AB377" s="77"/>
      <c r="AC377" s="77"/>
    </row>
    <row r="378" spans="2:29" x14ac:dyDescent="0.25">
      <c r="B378" s="75"/>
      <c r="C378" s="75"/>
      <c r="D378" s="76"/>
      <c r="G378" s="77"/>
      <c r="H378" s="77"/>
      <c r="I378" s="77"/>
      <c r="J378" s="77"/>
      <c r="K378" s="77"/>
      <c r="L378" s="77"/>
      <c r="M378" s="77"/>
      <c r="N378" s="77"/>
      <c r="O378" s="77"/>
      <c r="P378" s="77"/>
      <c r="Q378" s="77"/>
      <c r="R378" s="77"/>
      <c r="S378" s="77"/>
      <c r="T378" s="77"/>
      <c r="U378" s="77"/>
      <c r="V378" s="77"/>
      <c r="W378" s="77"/>
      <c r="X378" s="77"/>
      <c r="Y378" s="77"/>
      <c r="Z378" s="77"/>
      <c r="AA378" s="77"/>
      <c r="AB378" s="77"/>
      <c r="AC378" s="77"/>
    </row>
    <row r="379" spans="2:29" x14ac:dyDescent="0.25">
      <c r="B379" s="75"/>
      <c r="C379" s="75"/>
      <c r="D379" s="76"/>
      <c r="G379" s="77"/>
      <c r="H379" s="77"/>
      <c r="I379" s="77"/>
      <c r="J379" s="77"/>
      <c r="K379" s="77"/>
      <c r="L379" s="77"/>
      <c r="M379" s="77"/>
      <c r="N379" s="77"/>
      <c r="O379" s="77"/>
      <c r="P379" s="77"/>
      <c r="Q379" s="77"/>
      <c r="R379" s="77"/>
      <c r="S379" s="77"/>
      <c r="T379" s="77"/>
      <c r="U379" s="77"/>
      <c r="V379" s="77"/>
      <c r="W379" s="77"/>
      <c r="X379" s="77"/>
      <c r="Y379" s="77"/>
      <c r="Z379" s="77"/>
      <c r="AA379" s="77"/>
      <c r="AB379" s="77"/>
      <c r="AC379" s="77"/>
    </row>
    <row r="380" spans="2:29" x14ac:dyDescent="0.25">
      <c r="B380" s="75"/>
      <c r="C380" s="75"/>
      <c r="D380" s="76"/>
      <c r="G380" s="77"/>
      <c r="H380" s="77"/>
      <c r="I380" s="77"/>
      <c r="J380" s="77"/>
      <c r="K380" s="77"/>
      <c r="L380" s="77"/>
      <c r="M380" s="77"/>
      <c r="N380" s="77"/>
      <c r="O380" s="77"/>
      <c r="P380" s="77"/>
      <c r="Q380" s="77"/>
      <c r="R380" s="77"/>
      <c r="S380" s="77"/>
      <c r="T380" s="77"/>
      <c r="U380" s="77"/>
      <c r="V380" s="77"/>
      <c r="W380" s="77"/>
      <c r="X380" s="77"/>
      <c r="Y380" s="77"/>
      <c r="Z380" s="77"/>
      <c r="AA380" s="77"/>
      <c r="AB380" s="77"/>
      <c r="AC380" s="77"/>
    </row>
    <row r="381" spans="2:29" x14ac:dyDescent="0.25">
      <c r="B381" s="75"/>
      <c r="C381" s="75"/>
      <c r="D381" s="76"/>
      <c r="G381" s="77"/>
      <c r="H381" s="77"/>
      <c r="I381" s="77"/>
      <c r="J381" s="77"/>
      <c r="K381" s="77"/>
      <c r="L381" s="77"/>
      <c r="M381" s="77"/>
      <c r="N381" s="77"/>
      <c r="O381" s="77"/>
      <c r="P381" s="77"/>
      <c r="Q381" s="77"/>
      <c r="R381" s="77"/>
      <c r="S381" s="77"/>
      <c r="T381" s="77"/>
      <c r="U381" s="77"/>
      <c r="V381" s="77"/>
      <c r="W381" s="77"/>
      <c r="X381" s="77"/>
      <c r="Y381" s="77"/>
      <c r="Z381" s="77"/>
      <c r="AA381" s="77"/>
      <c r="AB381" s="77"/>
      <c r="AC381" s="77"/>
    </row>
    <row r="382" spans="2:29" x14ac:dyDescent="0.25">
      <c r="B382" s="75"/>
      <c r="C382" s="75"/>
      <c r="D382" s="76"/>
      <c r="G382" s="77"/>
      <c r="H382" s="77"/>
      <c r="I382" s="77"/>
      <c r="J382" s="77"/>
      <c r="K382" s="77"/>
      <c r="L382" s="77"/>
      <c r="M382" s="77"/>
      <c r="N382" s="77"/>
      <c r="O382" s="77"/>
      <c r="P382" s="77"/>
      <c r="Q382" s="77"/>
      <c r="R382" s="77"/>
      <c r="S382" s="77"/>
      <c r="T382" s="77"/>
      <c r="U382" s="77"/>
      <c r="V382" s="77"/>
      <c r="W382" s="77"/>
      <c r="X382" s="77"/>
      <c r="Y382" s="77"/>
      <c r="Z382" s="77"/>
      <c r="AA382" s="77"/>
      <c r="AB382" s="77"/>
      <c r="AC382" s="77"/>
    </row>
    <row r="383" spans="2:29" x14ac:dyDescent="0.25">
      <c r="B383" s="75"/>
      <c r="C383" s="75"/>
      <c r="D383" s="76"/>
      <c r="G383" s="77"/>
      <c r="H383" s="77"/>
      <c r="I383" s="77"/>
      <c r="J383" s="77"/>
      <c r="K383" s="77"/>
      <c r="L383" s="77"/>
      <c r="M383" s="77"/>
      <c r="N383" s="77"/>
      <c r="O383" s="77"/>
      <c r="P383" s="77"/>
      <c r="Q383" s="77"/>
      <c r="R383" s="77"/>
      <c r="S383" s="77"/>
      <c r="T383" s="77"/>
      <c r="U383" s="77"/>
      <c r="V383" s="77"/>
      <c r="W383" s="77"/>
      <c r="X383" s="77"/>
      <c r="Y383" s="77"/>
      <c r="Z383" s="77"/>
      <c r="AA383" s="77"/>
      <c r="AB383" s="77"/>
      <c r="AC383" s="77"/>
    </row>
    <row r="384" spans="2:29" x14ac:dyDescent="0.25">
      <c r="B384" s="75"/>
      <c r="C384" s="75"/>
      <c r="D384" s="76"/>
      <c r="G384" s="77"/>
      <c r="H384" s="77"/>
      <c r="I384" s="77"/>
      <c r="J384" s="77"/>
      <c r="K384" s="77"/>
      <c r="L384" s="77"/>
      <c r="M384" s="77"/>
      <c r="N384" s="77"/>
      <c r="O384" s="77"/>
      <c r="P384" s="77"/>
      <c r="Q384" s="77"/>
      <c r="R384" s="77"/>
      <c r="S384" s="77"/>
      <c r="T384" s="77"/>
      <c r="U384" s="77"/>
      <c r="V384" s="77"/>
      <c r="W384" s="77"/>
      <c r="X384" s="77"/>
      <c r="Y384" s="77"/>
      <c r="Z384" s="77"/>
      <c r="AA384" s="77"/>
      <c r="AB384" s="77"/>
      <c r="AC384" s="77"/>
    </row>
    <row r="385" spans="2:29" x14ac:dyDescent="0.25">
      <c r="B385" s="75"/>
      <c r="C385" s="75"/>
      <c r="D385" s="76"/>
      <c r="G385" s="77"/>
      <c r="H385" s="77"/>
      <c r="I385" s="77"/>
      <c r="J385" s="77"/>
      <c r="K385" s="77"/>
      <c r="L385" s="77"/>
      <c r="M385" s="77"/>
      <c r="N385" s="77"/>
      <c r="O385" s="77"/>
      <c r="P385" s="77"/>
      <c r="Q385" s="77"/>
      <c r="R385" s="77"/>
      <c r="S385" s="77"/>
      <c r="T385" s="77"/>
      <c r="U385" s="77"/>
      <c r="V385" s="77"/>
      <c r="W385" s="77"/>
      <c r="X385" s="77"/>
      <c r="Y385" s="77"/>
      <c r="Z385" s="77"/>
      <c r="AA385" s="77"/>
      <c r="AB385" s="77"/>
      <c r="AC385" s="77"/>
    </row>
    <row r="386" spans="2:29" x14ac:dyDescent="0.25">
      <c r="B386" s="75"/>
      <c r="C386" s="75"/>
      <c r="D386" s="76"/>
      <c r="G386" s="77"/>
      <c r="H386" s="77"/>
      <c r="I386" s="77"/>
      <c r="J386" s="77"/>
      <c r="K386" s="77"/>
      <c r="L386" s="77"/>
      <c r="M386" s="77"/>
      <c r="N386" s="77"/>
      <c r="O386" s="77"/>
      <c r="P386" s="77"/>
      <c r="Q386" s="77"/>
      <c r="R386" s="77"/>
      <c r="S386" s="77"/>
      <c r="T386" s="77"/>
      <c r="U386" s="77"/>
      <c r="V386" s="77"/>
      <c r="W386" s="77"/>
      <c r="X386" s="77"/>
      <c r="Y386" s="77"/>
      <c r="Z386" s="77"/>
      <c r="AA386" s="77"/>
      <c r="AB386" s="77"/>
      <c r="AC386" s="77"/>
    </row>
    <row r="387" spans="2:29" x14ac:dyDescent="0.25">
      <c r="B387" s="75"/>
      <c r="C387" s="75"/>
      <c r="D387" s="76"/>
      <c r="G387" s="77"/>
      <c r="H387" s="77"/>
      <c r="I387" s="77"/>
      <c r="J387" s="77"/>
      <c r="K387" s="77"/>
      <c r="L387" s="77"/>
      <c r="M387" s="77"/>
      <c r="N387" s="77"/>
      <c r="O387" s="77"/>
      <c r="P387" s="77"/>
      <c r="Q387" s="77"/>
      <c r="R387" s="77"/>
      <c r="S387" s="77"/>
      <c r="T387" s="77"/>
      <c r="U387" s="77"/>
      <c r="V387" s="77"/>
      <c r="W387" s="77"/>
      <c r="X387" s="77"/>
      <c r="Y387" s="77"/>
      <c r="Z387" s="77"/>
      <c r="AA387" s="77"/>
      <c r="AB387" s="77"/>
      <c r="AC387" s="77"/>
    </row>
    <row r="388" spans="2:29" x14ac:dyDescent="0.25">
      <c r="B388" s="75"/>
      <c r="C388" s="75"/>
      <c r="D388" s="76"/>
      <c r="G388" s="77"/>
      <c r="H388" s="77"/>
      <c r="I388" s="77"/>
      <c r="J388" s="77"/>
      <c r="K388" s="77"/>
      <c r="L388" s="77"/>
      <c r="M388" s="77"/>
      <c r="N388" s="77"/>
      <c r="O388" s="77"/>
      <c r="P388" s="77"/>
      <c r="Q388" s="77"/>
      <c r="R388" s="77"/>
      <c r="S388" s="77"/>
      <c r="T388" s="77"/>
      <c r="U388" s="77"/>
      <c r="V388" s="77"/>
      <c r="W388" s="77"/>
      <c r="X388" s="77"/>
      <c r="Y388" s="77"/>
      <c r="Z388" s="77"/>
      <c r="AA388" s="77"/>
      <c r="AB388" s="77"/>
      <c r="AC388" s="77"/>
    </row>
    <row r="389" spans="2:29" x14ac:dyDescent="0.25">
      <c r="B389" s="75"/>
      <c r="C389" s="75"/>
      <c r="D389" s="76"/>
      <c r="G389" s="77"/>
      <c r="H389" s="77"/>
      <c r="I389" s="77"/>
      <c r="J389" s="77"/>
      <c r="K389" s="77"/>
      <c r="L389" s="77"/>
      <c r="M389" s="77"/>
      <c r="N389" s="77"/>
      <c r="O389" s="77"/>
      <c r="P389" s="77"/>
      <c r="Q389" s="77"/>
      <c r="R389" s="77"/>
      <c r="S389" s="77"/>
      <c r="T389" s="77"/>
      <c r="U389" s="77"/>
      <c r="V389" s="77"/>
      <c r="W389" s="77"/>
      <c r="X389" s="77"/>
      <c r="Y389" s="77"/>
      <c r="Z389" s="77"/>
      <c r="AA389" s="77"/>
      <c r="AB389" s="77"/>
      <c r="AC389" s="77"/>
    </row>
    <row r="390" spans="2:29" x14ac:dyDescent="0.25">
      <c r="B390" s="75"/>
      <c r="C390" s="75"/>
      <c r="D390" s="76"/>
      <c r="G390" s="77"/>
      <c r="H390" s="77"/>
      <c r="I390" s="77"/>
      <c r="J390" s="77"/>
      <c r="K390" s="77"/>
      <c r="L390" s="77"/>
      <c r="M390" s="77"/>
      <c r="N390" s="77"/>
      <c r="O390" s="77"/>
      <c r="P390" s="77"/>
      <c r="Q390" s="77"/>
      <c r="R390" s="77"/>
      <c r="S390" s="77"/>
      <c r="T390" s="77"/>
      <c r="U390" s="77"/>
      <c r="V390" s="77"/>
      <c r="W390" s="77"/>
      <c r="X390" s="77"/>
      <c r="Y390" s="77"/>
      <c r="Z390" s="77"/>
      <c r="AA390" s="77"/>
      <c r="AB390" s="77"/>
      <c r="AC390" s="77"/>
    </row>
    <row r="391" spans="2:29" x14ac:dyDescent="0.25">
      <c r="B391" s="75"/>
      <c r="C391" s="75"/>
      <c r="D391" s="76"/>
      <c r="G391" s="77"/>
      <c r="H391" s="77"/>
      <c r="I391" s="77"/>
      <c r="J391" s="77"/>
      <c r="K391" s="77"/>
      <c r="L391" s="77"/>
      <c r="M391" s="77"/>
      <c r="N391" s="77"/>
      <c r="O391" s="77"/>
      <c r="P391" s="77"/>
      <c r="Q391" s="77"/>
      <c r="R391" s="77"/>
      <c r="S391" s="77"/>
      <c r="T391" s="77"/>
      <c r="U391" s="77"/>
      <c r="V391" s="77"/>
      <c r="W391" s="77"/>
      <c r="X391" s="77"/>
      <c r="Y391" s="77"/>
      <c r="Z391" s="77"/>
      <c r="AA391" s="77"/>
      <c r="AB391" s="77"/>
      <c r="AC391" s="77"/>
    </row>
    <row r="392" spans="2:29" x14ac:dyDescent="0.25">
      <c r="B392" s="75"/>
      <c r="C392" s="75"/>
      <c r="D392" s="76"/>
      <c r="G392" s="77"/>
      <c r="H392" s="77"/>
      <c r="I392" s="77"/>
      <c r="J392" s="77"/>
      <c r="K392" s="77"/>
      <c r="L392" s="77"/>
      <c r="M392" s="77"/>
      <c r="N392" s="77"/>
      <c r="O392" s="77"/>
      <c r="P392" s="77"/>
      <c r="Q392" s="77"/>
      <c r="R392" s="77"/>
      <c r="S392" s="77"/>
      <c r="T392" s="77"/>
      <c r="U392" s="77"/>
      <c r="V392" s="77"/>
      <c r="W392" s="77"/>
      <c r="X392" s="77"/>
      <c r="Y392" s="77"/>
      <c r="Z392" s="77"/>
      <c r="AA392" s="77"/>
      <c r="AB392" s="77"/>
      <c r="AC392" s="77"/>
    </row>
    <row r="393" spans="2:29" x14ac:dyDescent="0.25">
      <c r="B393" s="75"/>
      <c r="C393" s="75"/>
      <c r="D393" s="76"/>
      <c r="G393" s="77"/>
      <c r="H393" s="77"/>
      <c r="I393" s="77"/>
      <c r="J393" s="77"/>
      <c r="K393" s="77"/>
      <c r="L393" s="77"/>
      <c r="M393" s="77"/>
      <c r="N393" s="77"/>
      <c r="O393" s="77"/>
      <c r="P393" s="77"/>
      <c r="Q393" s="77"/>
      <c r="R393" s="77"/>
      <c r="S393" s="77"/>
      <c r="T393" s="77"/>
      <c r="U393" s="77"/>
      <c r="V393" s="77"/>
      <c r="W393" s="77"/>
      <c r="X393" s="77"/>
      <c r="Y393" s="77"/>
      <c r="Z393" s="77"/>
      <c r="AA393" s="77"/>
      <c r="AB393" s="77"/>
      <c r="AC393" s="77"/>
    </row>
    <row r="394" spans="2:29" x14ac:dyDescent="0.25">
      <c r="B394" s="75"/>
      <c r="C394" s="75"/>
      <c r="D394" s="76"/>
      <c r="G394" s="77"/>
      <c r="H394" s="77"/>
      <c r="I394" s="77"/>
      <c r="J394" s="77"/>
      <c r="K394" s="77"/>
      <c r="L394" s="77"/>
      <c r="M394" s="77"/>
      <c r="N394" s="77"/>
      <c r="O394" s="77"/>
      <c r="P394" s="77"/>
      <c r="Q394" s="77"/>
      <c r="R394" s="77"/>
      <c r="S394" s="77"/>
      <c r="T394" s="77"/>
      <c r="U394" s="77"/>
      <c r="V394" s="77"/>
      <c r="W394" s="77"/>
      <c r="X394" s="77"/>
      <c r="Y394" s="77"/>
      <c r="Z394" s="77"/>
      <c r="AA394" s="77"/>
      <c r="AB394" s="77"/>
      <c r="AC394" s="77"/>
    </row>
    <row r="395" spans="2:29" x14ac:dyDescent="0.25">
      <c r="B395" s="75"/>
      <c r="C395" s="75"/>
      <c r="D395" s="76"/>
      <c r="G395" s="77"/>
      <c r="H395" s="77"/>
      <c r="I395" s="77"/>
      <c r="J395" s="77"/>
      <c r="K395" s="77"/>
      <c r="L395" s="77"/>
      <c r="M395" s="77"/>
      <c r="N395" s="77"/>
      <c r="O395" s="77"/>
      <c r="P395" s="77"/>
      <c r="Q395" s="77"/>
      <c r="R395" s="77"/>
      <c r="S395" s="77"/>
      <c r="T395" s="77"/>
      <c r="U395" s="77"/>
      <c r="V395" s="77"/>
      <c r="W395" s="77"/>
      <c r="X395" s="77"/>
      <c r="Y395" s="77"/>
      <c r="Z395" s="77"/>
      <c r="AA395" s="77"/>
      <c r="AB395" s="77"/>
      <c r="AC395" s="77"/>
    </row>
    <row r="396" spans="2:29" x14ac:dyDescent="0.25">
      <c r="B396" s="75"/>
      <c r="C396" s="75"/>
      <c r="D396" s="76"/>
      <c r="G396" s="77"/>
      <c r="H396" s="77"/>
      <c r="I396" s="77"/>
      <c r="J396" s="77"/>
      <c r="K396" s="77"/>
      <c r="L396" s="77"/>
      <c r="M396" s="77"/>
      <c r="N396" s="77"/>
      <c r="O396" s="77"/>
      <c r="P396" s="77"/>
      <c r="Q396" s="77"/>
      <c r="R396" s="77"/>
      <c r="S396" s="77"/>
      <c r="T396" s="77"/>
      <c r="U396" s="77"/>
      <c r="V396" s="77"/>
      <c r="W396" s="77"/>
      <c r="X396" s="77"/>
      <c r="Y396" s="77"/>
      <c r="Z396" s="77"/>
      <c r="AA396" s="77"/>
      <c r="AB396" s="77"/>
      <c r="AC396" s="77"/>
    </row>
    <row r="397" spans="2:29" x14ac:dyDescent="0.25">
      <c r="B397" s="75"/>
      <c r="C397" s="75"/>
      <c r="D397" s="76"/>
      <c r="G397" s="77"/>
      <c r="H397" s="77"/>
      <c r="I397" s="77"/>
      <c r="J397" s="77"/>
      <c r="K397" s="77"/>
      <c r="L397" s="77"/>
      <c r="M397" s="77"/>
      <c r="N397" s="77"/>
      <c r="O397" s="77"/>
      <c r="P397" s="77"/>
      <c r="Q397" s="77"/>
      <c r="R397" s="77"/>
      <c r="S397" s="77"/>
      <c r="T397" s="77"/>
      <c r="U397" s="77"/>
      <c r="V397" s="77"/>
      <c r="W397" s="77"/>
      <c r="X397" s="77"/>
      <c r="Y397" s="77"/>
      <c r="Z397" s="77"/>
      <c r="AA397" s="77"/>
      <c r="AB397" s="77"/>
      <c r="AC397" s="77"/>
    </row>
    <row r="398" spans="2:29" x14ac:dyDescent="0.25">
      <c r="B398" s="75"/>
      <c r="C398" s="75"/>
      <c r="D398" s="76"/>
      <c r="G398" s="77"/>
      <c r="H398" s="77"/>
      <c r="I398" s="77"/>
      <c r="J398" s="77"/>
      <c r="K398" s="77"/>
      <c r="L398" s="77"/>
      <c r="M398" s="77"/>
      <c r="N398" s="77"/>
      <c r="O398" s="77"/>
      <c r="P398" s="77"/>
      <c r="Q398" s="77"/>
      <c r="R398" s="77"/>
      <c r="S398" s="77"/>
      <c r="T398" s="77"/>
      <c r="U398" s="77"/>
      <c r="V398" s="77"/>
      <c r="W398" s="77"/>
      <c r="X398" s="77"/>
      <c r="Y398" s="77"/>
      <c r="Z398" s="77"/>
      <c r="AA398" s="77"/>
      <c r="AB398" s="77"/>
      <c r="AC398" s="77"/>
    </row>
    <row r="399" spans="2:29" x14ac:dyDescent="0.25">
      <c r="B399" s="75"/>
      <c r="C399" s="75"/>
      <c r="D399" s="76"/>
      <c r="G399" s="77"/>
      <c r="H399" s="77"/>
      <c r="I399" s="77"/>
      <c r="J399" s="77"/>
      <c r="K399" s="77"/>
      <c r="L399" s="77"/>
      <c r="M399" s="77"/>
      <c r="N399" s="77"/>
      <c r="O399" s="77"/>
      <c r="P399" s="77"/>
      <c r="Q399" s="77"/>
      <c r="R399" s="77"/>
      <c r="S399" s="77"/>
      <c r="T399" s="77"/>
      <c r="U399" s="77"/>
      <c r="V399" s="77"/>
      <c r="W399" s="77"/>
      <c r="X399" s="77"/>
      <c r="Y399" s="77"/>
      <c r="Z399" s="77"/>
      <c r="AA399" s="77"/>
      <c r="AB399" s="77"/>
      <c r="AC399" s="77"/>
    </row>
    <row r="400" spans="2:29" x14ac:dyDescent="0.25">
      <c r="B400" s="75"/>
      <c r="C400" s="75"/>
      <c r="D400" s="76"/>
      <c r="G400" s="77"/>
      <c r="H400" s="77"/>
      <c r="I400" s="77"/>
      <c r="J400" s="77"/>
      <c r="K400" s="77"/>
      <c r="L400" s="77"/>
      <c r="M400" s="77"/>
      <c r="N400" s="77"/>
      <c r="O400" s="77"/>
      <c r="P400" s="77"/>
      <c r="Q400" s="77"/>
      <c r="R400" s="77"/>
      <c r="S400" s="77"/>
      <c r="T400" s="77"/>
      <c r="U400" s="77"/>
      <c r="V400" s="77"/>
      <c r="W400" s="77"/>
      <c r="X400" s="77"/>
      <c r="Y400" s="77"/>
      <c r="Z400" s="77"/>
      <c r="AA400" s="77"/>
      <c r="AB400" s="77"/>
      <c r="AC400" s="77"/>
    </row>
    <row r="401" spans="2:29" x14ac:dyDescent="0.25">
      <c r="B401" s="75"/>
      <c r="C401" s="75"/>
      <c r="D401" s="76"/>
      <c r="G401" s="77"/>
      <c r="H401" s="77"/>
      <c r="I401" s="77"/>
      <c r="J401" s="77"/>
      <c r="K401" s="77"/>
      <c r="L401" s="77"/>
      <c r="M401" s="77"/>
      <c r="N401" s="77"/>
      <c r="O401" s="77"/>
      <c r="P401" s="77"/>
      <c r="Q401" s="77"/>
      <c r="R401" s="77"/>
      <c r="S401" s="77"/>
      <c r="T401" s="77"/>
      <c r="U401" s="77"/>
      <c r="V401" s="77"/>
      <c r="W401" s="77"/>
      <c r="X401" s="77"/>
      <c r="Y401" s="77"/>
      <c r="Z401" s="77"/>
      <c r="AA401" s="77"/>
      <c r="AB401" s="77"/>
      <c r="AC401" s="77"/>
    </row>
    <row r="402" spans="2:29" x14ac:dyDescent="0.25">
      <c r="B402" s="75"/>
      <c r="C402" s="75"/>
      <c r="D402" s="76"/>
      <c r="G402" s="77"/>
      <c r="H402" s="77"/>
      <c r="I402" s="77"/>
      <c r="J402" s="77"/>
      <c r="K402" s="77"/>
      <c r="L402" s="77"/>
      <c r="M402" s="77"/>
      <c r="N402" s="77"/>
      <c r="O402" s="77"/>
      <c r="P402" s="77"/>
      <c r="Q402" s="77"/>
      <c r="R402" s="77"/>
      <c r="S402" s="77"/>
      <c r="T402" s="77"/>
      <c r="U402" s="77"/>
      <c r="V402" s="77"/>
      <c r="W402" s="77"/>
      <c r="X402" s="77"/>
      <c r="Y402" s="77"/>
      <c r="Z402" s="77"/>
      <c r="AA402" s="77"/>
      <c r="AB402" s="77"/>
      <c r="AC402" s="77"/>
    </row>
    <row r="403" spans="2:29" x14ac:dyDescent="0.25">
      <c r="B403" s="75"/>
      <c r="C403" s="75"/>
      <c r="D403" s="76"/>
      <c r="G403" s="77"/>
      <c r="H403" s="77"/>
      <c r="I403" s="77"/>
      <c r="J403" s="77"/>
      <c r="K403" s="77"/>
      <c r="L403" s="77"/>
      <c r="M403" s="77"/>
      <c r="N403" s="77"/>
      <c r="O403" s="77"/>
      <c r="P403" s="77"/>
      <c r="Q403" s="77"/>
      <c r="R403" s="77"/>
      <c r="S403" s="77"/>
      <c r="T403" s="77"/>
      <c r="U403" s="77"/>
      <c r="V403" s="77"/>
      <c r="W403" s="77"/>
      <c r="X403" s="77"/>
      <c r="Y403" s="77"/>
      <c r="Z403" s="77"/>
      <c r="AA403" s="77"/>
      <c r="AB403" s="77"/>
      <c r="AC403" s="77"/>
    </row>
    <row r="404" spans="2:29" x14ac:dyDescent="0.25">
      <c r="B404" s="75"/>
      <c r="C404" s="75"/>
      <c r="D404" s="76"/>
      <c r="G404" s="77"/>
      <c r="H404" s="77"/>
      <c r="I404" s="77"/>
      <c r="J404" s="77"/>
      <c r="K404" s="77"/>
      <c r="L404" s="77"/>
      <c r="M404" s="77"/>
      <c r="N404" s="77"/>
      <c r="O404" s="77"/>
      <c r="P404" s="77"/>
      <c r="Q404" s="77"/>
      <c r="R404" s="77"/>
      <c r="S404" s="77"/>
      <c r="T404" s="77"/>
      <c r="U404" s="77"/>
      <c r="V404" s="77"/>
      <c r="W404" s="77"/>
      <c r="X404" s="77"/>
      <c r="Y404" s="77"/>
      <c r="Z404" s="77"/>
      <c r="AA404" s="77"/>
      <c r="AB404" s="77"/>
      <c r="AC404" s="77"/>
    </row>
    <row r="405" spans="2:29" x14ac:dyDescent="0.25">
      <c r="B405" s="75"/>
      <c r="C405" s="75"/>
      <c r="D405" s="76"/>
      <c r="G405" s="77"/>
      <c r="H405" s="77"/>
      <c r="I405" s="77"/>
      <c r="J405" s="77"/>
      <c r="K405" s="77"/>
      <c r="L405" s="77"/>
      <c r="M405" s="77"/>
      <c r="N405" s="77"/>
      <c r="O405" s="77"/>
      <c r="P405" s="77"/>
      <c r="Q405" s="77"/>
      <c r="R405" s="77"/>
      <c r="S405" s="77"/>
      <c r="T405" s="77"/>
      <c r="U405" s="77"/>
      <c r="V405" s="77"/>
      <c r="W405" s="77"/>
      <c r="X405" s="77"/>
      <c r="Y405" s="77"/>
      <c r="Z405" s="77"/>
      <c r="AA405" s="77"/>
      <c r="AB405" s="77"/>
      <c r="AC405" s="77"/>
    </row>
    <row r="406" spans="2:29" x14ac:dyDescent="0.25">
      <c r="B406" s="75"/>
      <c r="C406" s="75"/>
      <c r="D406" s="76"/>
      <c r="G406" s="77"/>
      <c r="H406" s="77"/>
      <c r="I406" s="77"/>
      <c r="J406" s="77"/>
      <c r="K406" s="77"/>
      <c r="L406" s="77"/>
      <c r="M406" s="77"/>
      <c r="N406" s="77"/>
      <c r="O406" s="77"/>
      <c r="P406" s="77"/>
      <c r="Q406" s="77"/>
      <c r="R406" s="77"/>
      <c r="S406" s="77"/>
      <c r="T406" s="77"/>
      <c r="U406" s="77"/>
      <c r="V406" s="77"/>
      <c r="W406" s="77"/>
      <c r="X406" s="77"/>
      <c r="Y406" s="77"/>
      <c r="Z406" s="77"/>
      <c r="AA406" s="77"/>
      <c r="AB406" s="77"/>
      <c r="AC406" s="77"/>
    </row>
    <row r="407" spans="2:29" x14ac:dyDescent="0.25">
      <c r="B407" s="75"/>
      <c r="C407" s="75"/>
      <c r="D407" s="76"/>
      <c r="G407" s="77"/>
      <c r="H407" s="77"/>
      <c r="I407" s="77"/>
      <c r="J407" s="77"/>
      <c r="K407" s="77"/>
      <c r="L407" s="77"/>
      <c r="M407" s="77"/>
      <c r="N407" s="77"/>
      <c r="O407" s="77"/>
      <c r="P407" s="77"/>
      <c r="Q407" s="77"/>
      <c r="R407" s="77"/>
      <c r="S407" s="77"/>
      <c r="T407" s="77"/>
      <c r="U407" s="77"/>
      <c r="V407" s="77"/>
      <c r="W407" s="77"/>
      <c r="X407" s="77"/>
      <c r="Y407" s="77"/>
      <c r="Z407" s="77"/>
      <c r="AA407" s="77"/>
      <c r="AB407" s="77"/>
      <c r="AC407" s="77"/>
    </row>
    <row r="408" spans="2:29" x14ac:dyDescent="0.25">
      <c r="B408" s="75"/>
      <c r="C408" s="75"/>
      <c r="D408" s="76"/>
      <c r="G408" s="77"/>
      <c r="H408" s="77"/>
      <c r="I408" s="77"/>
      <c r="J408" s="77"/>
      <c r="K408" s="77"/>
      <c r="L408" s="77"/>
      <c r="M408" s="77"/>
      <c r="N408" s="77"/>
      <c r="O408" s="77"/>
      <c r="P408" s="77"/>
      <c r="Q408" s="77"/>
      <c r="R408" s="77"/>
      <c r="S408" s="77"/>
      <c r="T408" s="77"/>
      <c r="U408" s="77"/>
      <c r="V408" s="77"/>
      <c r="W408" s="77"/>
      <c r="X408" s="77"/>
      <c r="Y408" s="77"/>
      <c r="Z408" s="77"/>
      <c r="AA408" s="77"/>
      <c r="AB408" s="77"/>
      <c r="AC408" s="77"/>
    </row>
    <row r="409" spans="2:29" x14ac:dyDescent="0.25">
      <c r="B409" s="75"/>
      <c r="C409" s="75"/>
      <c r="D409" s="76"/>
      <c r="G409" s="77"/>
      <c r="H409" s="77"/>
      <c r="I409" s="77"/>
      <c r="J409" s="77"/>
      <c r="K409" s="77"/>
      <c r="L409" s="77"/>
      <c r="M409" s="77"/>
      <c r="N409" s="77"/>
      <c r="O409" s="77"/>
      <c r="P409" s="77"/>
      <c r="Q409" s="77"/>
      <c r="R409" s="77"/>
      <c r="S409" s="77"/>
      <c r="T409" s="77"/>
      <c r="U409" s="77"/>
      <c r="V409" s="77"/>
      <c r="W409" s="77"/>
      <c r="X409" s="77"/>
      <c r="Y409" s="77"/>
      <c r="Z409" s="77"/>
      <c r="AA409" s="77"/>
      <c r="AB409" s="77"/>
      <c r="AC409" s="77"/>
    </row>
    <row r="410" spans="2:29" x14ac:dyDescent="0.25">
      <c r="B410" s="75"/>
      <c r="C410" s="75"/>
      <c r="D410" s="76"/>
      <c r="G410" s="77"/>
      <c r="H410" s="77"/>
      <c r="I410" s="77"/>
      <c r="J410" s="77"/>
      <c r="K410" s="77"/>
      <c r="L410" s="77"/>
      <c r="M410" s="77"/>
      <c r="N410" s="77"/>
      <c r="O410" s="77"/>
      <c r="P410" s="77"/>
      <c r="Q410" s="77"/>
      <c r="R410" s="77"/>
      <c r="S410" s="77"/>
      <c r="T410" s="77"/>
      <c r="U410" s="77"/>
      <c r="V410" s="77"/>
      <c r="W410" s="77"/>
      <c r="X410" s="77"/>
      <c r="Y410" s="77"/>
      <c r="Z410" s="77"/>
      <c r="AA410" s="77"/>
      <c r="AB410" s="77"/>
      <c r="AC410" s="77"/>
    </row>
    <row r="411" spans="2:29" x14ac:dyDescent="0.25">
      <c r="B411" s="75"/>
      <c r="C411" s="75"/>
      <c r="D411" s="76"/>
      <c r="G411" s="77"/>
      <c r="H411" s="77"/>
      <c r="I411" s="77"/>
      <c r="J411" s="77"/>
      <c r="K411" s="77"/>
      <c r="L411" s="77"/>
      <c r="M411" s="77"/>
      <c r="N411" s="77"/>
      <c r="O411" s="77"/>
      <c r="P411" s="77"/>
      <c r="Q411" s="77"/>
      <c r="R411" s="77"/>
      <c r="S411" s="77"/>
      <c r="T411" s="77"/>
      <c r="U411" s="77"/>
      <c r="V411" s="77"/>
      <c r="W411" s="77"/>
      <c r="X411" s="77"/>
      <c r="Y411" s="77"/>
      <c r="Z411" s="77"/>
      <c r="AA411" s="77"/>
      <c r="AB411" s="77"/>
      <c r="AC411" s="77"/>
    </row>
    <row r="412" spans="2:29" x14ac:dyDescent="0.25">
      <c r="B412" s="75"/>
      <c r="C412" s="75"/>
      <c r="D412" s="76"/>
      <c r="G412" s="77"/>
      <c r="H412" s="77"/>
      <c r="I412" s="77"/>
      <c r="J412" s="77"/>
      <c r="K412" s="77"/>
      <c r="L412" s="77"/>
      <c r="M412" s="77"/>
      <c r="N412" s="77"/>
      <c r="O412" s="77"/>
      <c r="P412" s="77"/>
      <c r="Q412" s="77"/>
      <c r="R412" s="77"/>
      <c r="S412" s="77"/>
      <c r="T412" s="77"/>
      <c r="U412" s="77"/>
      <c r="V412" s="77"/>
      <c r="W412" s="77"/>
      <c r="X412" s="77"/>
      <c r="Y412" s="77"/>
      <c r="Z412" s="77"/>
      <c r="AA412" s="77"/>
      <c r="AB412" s="77"/>
      <c r="AC412" s="77"/>
    </row>
    <row r="413" spans="2:29" x14ac:dyDescent="0.25">
      <c r="B413" s="75"/>
      <c r="C413" s="75"/>
      <c r="D413" s="76"/>
      <c r="G413" s="77"/>
      <c r="H413" s="77"/>
      <c r="I413" s="77"/>
      <c r="J413" s="77"/>
      <c r="K413" s="77"/>
      <c r="L413" s="77"/>
      <c r="M413" s="77"/>
      <c r="N413" s="77"/>
      <c r="O413" s="77"/>
      <c r="P413" s="77"/>
      <c r="Q413" s="77"/>
      <c r="R413" s="77"/>
      <c r="S413" s="77"/>
      <c r="T413" s="77"/>
      <c r="U413" s="77"/>
      <c r="V413" s="77"/>
      <c r="W413" s="77"/>
      <c r="X413" s="77"/>
      <c r="Y413" s="77"/>
      <c r="Z413" s="77"/>
      <c r="AA413" s="77"/>
      <c r="AB413" s="77"/>
      <c r="AC413" s="77"/>
    </row>
    <row r="414" spans="2:29" x14ac:dyDescent="0.25">
      <c r="B414" s="75"/>
      <c r="C414" s="75"/>
      <c r="D414" s="76"/>
      <c r="G414" s="77"/>
      <c r="H414" s="77"/>
      <c r="I414" s="77"/>
      <c r="J414" s="77"/>
      <c r="K414" s="77"/>
      <c r="L414" s="77"/>
      <c r="M414" s="77"/>
      <c r="N414" s="77"/>
      <c r="O414" s="77"/>
      <c r="P414" s="77"/>
      <c r="Q414" s="77"/>
      <c r="R414" s="77"/>
      <c r="S414" s="77"/>
      <c r="T414" s="77"/>
      <c r="U414" s="77"/>
      <c r="V414" s="77"/>
      <c r="W414" s="77"/>
      <c r="X414" s="77"/>
      <c r="Y414" s="77"/>
      <c r="Z414" s="77"/>
      <c r="AA414" s="77"/>
      <c r="AB414" s="77"/>
      <c r="AC414" s="77"/>
    </row>
    <row r="415" spans="2:29" x14ac:dyDescent="0.25">
      <c r="B415" s="75"/>
      <c r="C415" s="75"/>
      <c r="D415" s="76"/>
      <c r="G415" s="77"/>
      <c r="H415" s="77"/>
      <c r="I415" s="77"/>
      <c r="J415" s="77"/>
      <c r="K415" s="77"/>
      <c r="L415" s="77"/>
      <c r="M415" s="77"/>
      <c r="N415" s="77"/>
      <c r="O415" s="77"/>
      <c r="P415" s="77"/>
      <c r="Q415" s="77"/>
      <c r="R415" s="77"/>
      <c r="S415" s="77"/>
      <c r="T415" s="77"/>
      <c r="U415" s="77"/>
      <c r="V415" s="77"/>
      <c r="W415" s="77"/>
      <c r="X415" s="77"/>
      <c r="Y415" s="77"/>
      <c r="Z415" s="77"/>
      <c r="AA415" s="77"/>
      <c r="AB415" s="77"/>
      <c r="AC415" s="77"/>
    </row>
    <row r="416" spans="2:29" x14ac:dyDescent="0.25">
      <c r="B416" s="75"/>
      <c r="C416" s="75"/>
      <c r="D416" s="76"/>
      <c r="G416" s="77"/>
      <c r="H416" s="77"/>
      <c r="I416" s="77"/>
      <c r="J416" s="77"/>
      <c r="K416" s="77"/>
      <c r="L416" s="77"/>
      <c r="M416" s="77"/>
      <c r="N416" s="77"/>
      <c r="O416" s="77"/>
      <c r="P416" s="77"/>
      <c r="Q416" s="77"/>
      <c r="R416" s="77"/>
      <c r="S416" s="77"/>
      <c r="T416" s="77"/>
      <c r="U416" s="77"/>
      <c r="V416" s="77"/>
      <c r="W416" s="77"/>
      <c r="X416" s="77"/>
      <c r="Y416" s="77"/>
      <c r="Z416" s="77"/>
      <c r="AA416" s="77"/>
      <c r="AB416" s="77"/>
      <c r="AC416" s="77"/>
    </row>
    <row r="417" spans="2:29" x14ac:dyDescent="0.25">
      <c r="B417" s="75"/>
      <c r="C417" s="75"/>
      <c r="D417" s="76"/>
      <c r="G417" s="77"/>
      <c r="H417" s="77"/>
      <c r="I417" s="77"/>
      <c r="J417" s="77"/>
      <c r="K417" s="77"/>
      <c r="L417" s="77"/>
      <c r="M417" s="77"/>
      <c r="N417" s="77"/>
      <c r="O417" s="77"/>
      <c r="P417" s="77"/>
      <c r="Q417" s="77"/>
      <c r="R417" s="77"/>
      <c r="S417" s="77"/>
      <c r="T417" s="77"/>
      <c r="U417" s="77"/>
      <c r="V417" s="77"/>
      <c r="W417" s="77"/>
      <c r="X417" s="77"/>
      <c r="Y417" s="77"/>
      <c r="Z417" s="77"/>
      <c r="AA417" s="77"/>
      <c r="AB417" s="77"/>
      <c r="AC417" s="77"/>
    </row>
    <row r="418" spans="2:29" x14ac:dyDescent="0.25">
      <c r="B418" s="75"/>
      <c r="C418" s="75"/>
      <c r="D418" s="76"/>
      <c r="G418" s="77"/>
      <c r="H418" s="77"/>
      <c r="I418" s="77"/>
      <c r="J418" s="77"/>
      <c r="K418" s="77"/>
      <c r="L418" s="77"/>
      <c r="M418" s="77"/>
      <c r="N418" s="77"/>
      <c r="O418" s="77"/>
      <c r="P418" s="77"/>
      <c r="Q418" s="77"/>
      <c r="R418" s="77"/>
      <c r="S418" s="77"/>
      <c r="T418" s="77"/>
      <c r="U418" s="77"/>
      <c r="V418" s="77"/>
      <c r="W418" s="77"/>
      <c r="X418" s="77"/>
      <c r="Y418" s="77"/>
      <c r="Z418" s="77"/>
      <c r="AA418" s="77"/>
      <c r="AB418" s="77"/>
      <c r="AC418" s="77"/>
    </row>
    <row r="419" spans="2:29" x14ac:dyDescent="0.25">
      <c r="B419" s="75"/>
      <c r="C419" s="75"/>
      <c r="D419" s="76"/>
      <c r="G419" s="77"/>
      <c r="H419" s="77"/>
      <c r="I419" s="77"/>
      <c r="J419" s="77"/>
      <c r="K419" s="77"/>
      <c r="L419" s="77"/>
      <c r="M419" s="77"/>
      <c r="N419" s="77"/>
      <c r="O419" s="77"/>
      <c r="P419" s="77"/>
      <c r="Q419" s="77"/>
      <c r="R419" s="77"/>
      <c r="S419" s="77"/>
      <c r="T419" s="77"/>
      <c r="U419" s="77"/>
      <c r="V419" s="77"/>
      <c r="W419" s="77"/>
      <c r="X419" s="77"/>
      <c r="Y419" s="77"/>
      <c r="Z419" s="77"/>
      <c r="AA419" s="77"/>
      <c r="AB419" s="77"/>
      <c r="AC419" s="77"/>
    </row>
    <row r="420" spans="2:29" x14ac:dyDescent="0.25">
      <c r="B420" s="75"/>
      <c r="C420" s="75"/>
      <c r="D420" s="76"/>
      <c r="G420" s="77"/>
      <c r="H420" s="77"/>
      <c r="I420" s="77"/>
      <c r="J420" s="77"/>
      <c r="K420" s="77"/>
      <c r="L420" s="77"/>
      <c r="M420" s="77"/>
      <c r="N420" s="77"/>
      <c r="O420" s="77"/>
      <c r="P420" s="77"/>
      <c r="Q420" s="77"/>
      <c r="R420" s="77"/>
      <c r="S420" s="77"/>
      <c r="T420" s="77"/>
      <c r="U420" s="77"/>
      <c r="V420" s="77"/>
      <c r="W420" s="77"/>
      <c r="X420" s="77"/>
      <c r="Y420" s="77"/>
      <c r="Z420" s="77"/>
      <c r="AA420" s="77"/>
      <c r="AB420" s="77"/>
      <c r="AC420" s="77"/>
    </row>
    <row r="421" spans="2:29" x14ac:dyDescent="0.25">
      <c r="B421" s="75"/>
      <c r="C421" s="75"/>
      <c r="D421" s="76"/>
      <c r="G421" s="77"/>
      <c r="H421" s="77"/>
      <c r="I421" s="77"/>
      <c r="J421" s="77"/>
      <c r="K421" s="77"/>
      <c r="L421" s="77"/>
      <c r="M421" s="77"/>
      <c r="N421" s="77"/>
      <c r="O421" s="77"/>
      <c r="P421" s="77"/>
      <c r="Q421" s="77"/>
      <c r="R421" s="77"/>
      <c r="S421" s="77"/>
      <c r="T421" s="77"/>
      <c r="U421" s="77"/>
      <c r="V421" s="77"/>
      <c r="W421" s="77"/>
      <c r="X421" s="77"/>
      <c r="Y421" s="77"/>
      <c r="Z421" s="77"/>
      <c r="AA421" s="77"/>
      <c r="AB421" s="77"/>
      <c r="AC421" s="77"/>
    </row>
    <row r="422" spans="2:29" x14ac:dyDescent="0.25">
      <c r="B422" s="75"/>
      <c r="C422" s="75"/>
      <c r="D422" s="76"/>
      <c r="G422" s="77"/>
      <c r="H422" s="77"/>
      <c r="I422" s="77"/>
      <c r="J422" s="77"/>
      <c r="K422" s="77"/>
      <c r="L422" s="77"/>
      <c r="M422" s="77"/>
      <c r="N422" s="77"/>
      <c r="O422" s="77"/>
      <c r="P422" s="77"/>
      <c r="Q422" s="77"/>
      <c r="R422" s="77"/>
      <c r="S422" s="77"/>
      <c r="T422" s="77"/>
      <c r="U422" s="77"/>
      <c r="V422" s="77"/>
      <c r="W422" s="77"/>
      <c r="X422" s="77"/>
      <c r="Y422" s="77"/>
      <c r="Z422" s="77"/>
      <c r="AA422" s="77"/>
      <c r="AB422" s="77"/>
      <c r="AC422" s="77"/>
    </row>
    <row r="423" spans="2:29" x14ac:dyDescent="0.25">
      <c r="B423" s="75"/>
      <c r="C423" s="75"/>
      <c r="D423" s="76"/>
      <c r="G423" s="77"/>
      <c r="H423" s="77"/>
      <c r="I423" s="77"/>
      <c r="J423" s="77"/>
      <c r="K423" s="77"/>
      <c r="L423" s="77"/>
      <c r="M423" s="77"/>
      <c r="N423" s="77"/>
      <c r="O423" s="77"/>
      <c r="P423" s="77"/>
      <c r="Q423" s="77"/>
      <c r="R423" s="77"/>
      <c r="S423" s="77"/>
      <c r="T423" s="77"/>
      <c r="U423" s="77"/>
      <c r="V423" s="77"/>
      <c r="W423" s="77"/>
      <c r="X423" s="77"/>
      <c r="Y423" s="77"/>
      <c r="Z423" s="77"/>
      <c r="AA423" s="77"/>
      <c r="AB423" s="77"/>
      <c r="AC423" s="77"/>
    </row>
    <row r="424" spans="2:29" x14ac:dyDescent="0.25">
      <c r="B424" s="75"/>
      <c r="C424" s="75"/>
      <c r="D424" s="76"/>
      <c r="G424" s="77"/>
      <c r="H424" s="77"/>
      <c r="I424" s="77"/>
      <c r="J424" s="77"/>
      <c r="K424" s="77"/>
      <c r="L424" s="77"/>
      <c r="M424" s="77"/>
      <c r="N424" s="77"/>
      <c r="O424" s="77"/>
      <c r="P424" s="77"/>
      <c r="Q424" s="77"/>
      <c r="R424" s="77"/>
      <c r="S424" s="77"/>
      <c r="T424" s="77"/>
      <c r="U424" s="77"/>
      <c r="V424" s="77"/>
      <c r="W424" s="77"/>
      <c r="X424" s="77"/>
      <c r="Y424" s="77"/>
      <c r="Z424" s="77"/>
      <c r="AA424" s="77"/>
      <c r="AB424" s="77"/>
      <c r="AC424" s="77"/>
    </row>
    <row r="425" spans="2:29" x14ac:dyDescent="0.25">
      <c r="B425" s="75"/>
      <c r="C425" s="75"/>
      <c r="D425" s="76"/>
      <c r="G425" s="77"/>
      <c r="H425" s="77"/>
      <c r="I425" s="77"/>
      <c r="J425" s="77"/>
      <c r="K425" s="77"/>
      <c r="L425" s="77"/>
      <c r="M425" s="77"/>
      <c r="N425" s="77"/>
      <c r="O425" s="77"/>
      <c r="P425" s="77"/>
      <c r="Q425" s="77"/>
      <c r="R425" s="77"/>
      <c r="S425" s="77"/>
      <c r="T425" s="77"/>
      <c r="U425" s="77"/>
      <c r="V425" s="77"/>
      <c r="W425" s="77"/>
      <c r="X425" s="77"/>
      <c r="Y425" s="77"/>
      <c r="Z425" s="77"/>
      <c r="AA425" s="77"/>
      <c r="AB425" s="77"/>
      <c r="AC425" s="77"/>
    </row>
    <row r="426" spans="2:29" x14ac:dyDescent="0.25">
      <c r="B426" s="75"/>
      <c r="C426" s="75"/>
      <c r="D426" s="76"/>
      <c r="G426" s="77"/>
      <c r="H426" s="77"/>
      <c r="I426" s="77"/>
      <c r="J426" s="77"/>
      <c r="K426" s="77"/>
      <c r="L426" s="77"/>
      <c r="M426" s="77"/>
      <c r="N426" s="77"/>
      <c r="O426" s="77"/>
      <c r="P426" s="77"/>
      <c r="Q426" s="77"/>
      <c r="R426" s="77"/>
      <c r="S426" s="77"/>
      <c r="T426" s="77"/>
      <c r="U426" s="77"/>
      <c r="V426" s="77"/>
      <c r="W426" s="77"/>
      <c r="X426" s="77"/>
      <c r="Y426" s="77"/>
      <c r="Z426" s="77"/>
      <c r="AA426" s="77"/>
      <c r="AB426" s="77"/>
      <c r="AC426" s="77"/>
    </row>
    <row r="427" spans="2:29" x14ac:dyDescent="0.25">
      <c r="B427" s="75"/>
      <c r="C427" s="75"/>
      <c r="D427" s="76"/>
      <c r="G427" s="77"/>
      <c r="H427" s="77"/>
      <c r="I427" s="77"/>
      <c r="J427" s="77"/>
      <c r="K427" s="77"/>
      <c r="L427" s="77"/>
      <c r="M427" s="77"/>
      <c r="N427" s="77"/>
      <c r="O427" s="77"/>
      <c r="P427" s="77"/>
      <c r="Q427" s="77"/>
      <c r="R427" s="77"/>
      <c r="S427" s="77"/>
      <c r="T427" s="77"/>
      <c r="U427" s="77"/>
      <c r="V427" s="77"/>
      <c r="W427" s="77"/>
      <c r="X427" s="77"/>
      <c r="Y427" s="77"/>
      <c r="Z427" s="77"/>
      <c r="AA427" s="77"/>
      <c r="AB427" s="77"/>
      <c r="AC427" s="77"/>
    </row>
    <row r="428" spans="2:29" x14ac:dyDescent="0.25">
      <c r="B428" s="75"/>
      <c r="C428" s="75"/>
      <c r="D428" s="76"/>
      <c r="G428" s="77"/>
      <c r="H428" s="77"/>
      <c r="I428" s="77"/>
      <c r="J428" s="77"/>
      <c r="K428" s="77"/>
      <c r="L428" s="77"/>
      <c r="M428" s="77"/>
      <c r="N428" s="77"/>
      <c r="O428" s="77"/>
      <c r="P428" s="77"/>
      <c r="Q428" s="77"/>
      <c r="R428" s="77"/>
      <c r="S428" s="77"/>
      <c r="T428" s="77"/>
      <c r="U428" s="77"/>
      <c r="V428" s="77"/>
      <c r="W428" s="77"/>
      <c r="X428" s="77"/>
      <c r="Y428" s="77"/>
      <c r="Z428" s="77"/>
      <c r="AA428" s="77"/>
      <c r="AB428" s="77"/>
      <c r="AC428" s="77"/>
    </row>
    <row r="429" spans="2:29" x14ac:dyDescent="0.25">
      <c r="B429" s="75"/>
      <c r="C429" s="75"/>
      <c r="D429" s="76"/>
      <c r="G429" s="77"/>
      <c r="H429" s="77"/>
      <c r="I429" s="77"/>
      <c r="J429" s="77"/>
      <c r="K429" s="77"/>
      <c r="L429" s="77"/>
      <c r="M429" s="77"/>
      <c r="N429" s="77"/>
      <c r="O429" s="77"/>
      <c r="P429" s="77"/>
      <c r="Q429" s="77"/>
      <c r="R429" s="77"/>
      <c r="S429" s="77"/>
      <c r="T429" s="77"/>
      <c r="U429" s="77"/>
      <c r="V429" s="77"/>
      <c r="W429" s="77"/>
      <c r="X429" s="77"/>
      <c r="Y429" s="77"/>
      <c r="Z429" s="77"/>
      <c r="AA429" s="77"/>
      <c r="AB429" s="77"/>
      <c r="AC429" s="77"/>
    </row>
    <row r="430" spans="2:29" x14ac:dyDescent="0.25">
      <c r="B430" s="75"/>
      <c r="C430" s="75"/>
      <c r="D430" s="76"/>
      <c r="G430" s="77"/>
      <c r="H430" s="77"/>
      <c r="I430" s="77"/>
      <c r="J430" s="77"/>
      <c r="K430" s="77"/>
      <c r="L430" s="77"/>
      <c r="M430" s="77"/>
      <c r="N430" s="77"/>
      <c r="O430" s="77"/>
      <c r="P430" s="77"/>
      <c r="Q430" s="77"/>
      <c r="R430" s="77"/>
      <c r="S430" s="77"/>
      <c r="T430" s="77"/>
      <c r="U430" s="77"/>
      <c r="V430" s="77"/>
      <c r="W430" s="77"/>
      <c r="X430" s="77"/>
      <c r="Y430" s="77"/>
      <c r="Z430" s="77"/>
      <c r="AA430" s="77"/>
      <c r="AB430" s="77"/>
      <c r="AC430" s="77"/>
    </row>
    <row r="431" spans="2:29" x14ac:dyDescent="0.25">
      <c r="B431" s="75"/>
      <c r="C431" s="75"/>
      <c r="D431" s="76"/>
      <c r="G431" s="77"/>
      <c r="H431" s="77"/>
      <c r="I431" s="77"/>
      <c r="J431" s="77"/>
      <c r="K431" s="77"/>
      <c r="L431" s="77"/>
      <c r="M431" s="77"/>
      <c r="N431" s="77"/>
      <c r="O431" s="77"/>
      <c r="P431" s="77"/>
      <c r="Q431" s="77"/>
      <c r="R431" s="77"/>
      <c r="S431" s="77"/>
      <c r="T431" s="77"/>
      <c r="U431" s="77"/>
      <c r="V431" s="77"/>
      <c r="W431" s="77"/>
      <c r="X431" s="77"/>
      <c r="Y431" s="77"/>
      <c r="Z431" s="77"/>
      <c r="AA431" s="77"/>
      <c r="AB431" s="77"/>
      <c r="AC431" s="77"/>
    </row>
    <row r="432" spans="2:29" x14ac:dyDescent="0.25">
      <c r="B432" s="75"/>
      <c r="C432" s="75"/>
      <c r="D432" s="76"/>
      <c r="G432" s="77"/>
      <c r="H432" s="77"/>
      <c r="I432" s="77"/>
      <c r="J432" s="77"/>
      <c r="K432" s="77"/>
      <c r="L432" s="77"/>
      <c r="M432" s="77"/>
      <c r="N432" s="77"/>
      <c r="O432" s="77"/>
      <c r="P432" s="77"/>
      <c r="Q432" s="77"/>
      <c r="R432" s="77"/>
      <c r="S432" s="77"/>
      <c r="T432" s="77"/>
      <c r="U432" s="77"/>
      <c r="V432" s="77"/>
      <c r="W432" s="77"/>
      <c r="X432" s="77"/>
      <c r="Y432" s="77"/>
      <c r="Z432" s="77"/>
      <c r="AA432" s="77"/>
      <c r="AB432" s="77"/>
      <c r="AC432" s="77"/>
    </row>
    <row r="433" spans="2:29" x14ac:dyDescent="0.25">
      <c r="B433" s="75"/>
      <c r="C433" s="75"/>
      <c r="D433" s="76"/>
      <c r="G433" s="77"/>
      <c r="H433" s="77"/>
      <c r="I433" s="77"/>
      <c r="J433" s="77"/>
      <c r="K433" s="77"/>
      <c r="L433" s="77"/>
      <c r="M433" s="77"/>
      <c r="N433" s="77"/>
      <c r="O433" s="77"/>
      <c r="P433" s="77"/>
      <c r="Q433" s="77"/>
      <c r="R433" s="77"/>
      <c r="S433" s="77"/>
      <c r="T433" s="77"/>
      <c r="U433" s="77"/>
      <c r="V433" s="77"/>
      <c r="W433" s="77"/>
      <c r="X433" s="77"/>
      <c r="Y433" s="77"/>
      <c r="Z433" s="77"/>
      <c r="AA433" s="77"/>
      <c r="AB433" s="77"/>
      <c r="AC433" s="77"/>
    </row>
    <row r="434" spans="2:29" x14ac:dyDescent="0.25">
      <c r="B434" s="75"/>
      <c r="C434" s="75"/>
      <c r="D434" s="76"/>
      <c r="G434" s="77"/>
      <c r="H434" s="77"/>
      <c r="I434" s="77"/>
      <c r="J434" s="77"/>
      <c r="K434" s="77"/>
      <c r="L434" s="77"/>
      <c r="M434" s="77"/>
      <c r="N434" s="77"/>
      <c r="O434" s="77"/>
      <c r="P434" s="77"/>
      <c r="Q434" s="77"/>
      <c r="R434" s="77"/>
      <c r="S434" s="77"/>
      <c r="T434" s="77"/>
      <c r="U434" s="77"/>
      <c r="V434" s="77"/>
      <c r="W434" s="77"/>
      <c r="X434" s="77"/>
      <c r="Y434" s="77"/>
      <c r="Z434" s="77"/>
      <c r="AA434" s="77"/>
      <c r="AB434" s="77"/>
      <c r="AC434" s="77"/>
    </row>
    <row r="435" spans="2:29" x14ac:dyDescent="0.25">
      <c r="B435" s="75"/>
      <c r="C435" s="75"/>
      <c r="D435" s="76"/>
      <c r="G435" s="77"/>
      <c r="H435" s="77"/>
      <c r="I435" s="77"/>
      <c r="J435" s="77"/>
      <c r="K435" s="77"/>
      <c r="L435" s="77"/>
      <c r="M435" s="77"/>
      <c r="N435" s="77"/>
      <c r="O435" s="77"/>
      <c r="P435" s="77"/>
      <c r="Q435" s="77"/>
      <c r="R435" s="77"/>
      <c r="S435" s="77"/>
      <c r="T435" s="77"/>
      <c r="U435" s="77"/>
      <c r="V435" s="77"/>
      <c r="W435" s="77"/>
      <c r="X435" s="77"/>
      <c r="Y435" s="77"/>
      <c r="Z435" s="77"/>
      <c r="AA435" s="77"/>
      <c r="AB435" s="77"/>
      <c r="AC435" s="77"/>
    </row>
    <row r="436" spans="2:29" x14ac:dyDescent="0.25">
      <c r="B436" s="75"/>
      <c r="C436" s="75"/>
      <c r="D436" s="76"/>
      <c r="G436" s="77"/>
      <c r="H436" s="77"/>
      <c r="I436" s="77"/>
      <c r="J436" s="77"/>
      <c r="K436" s="77"/>
      <c r="L436" s="77"/>
      <c r="M436" s="77"/>
      <c r="N436" s="77"/>
      <c r="O436" s="77"/>
      <c r="P436" s="77"/>
      <c r="Q436" s="77"/>
      <c r="R436" s="77"/>
      <c r="S436" s="77"/>
      <c r="T436" s="77"/>
      <c r="U436" s="77"/>
      <c r="V436" s="77"/>
      <c r="W436" s="77"/>
      <c r="X436" s="77"/>
      <c r="Y436" s="77"/>
      <c r="Z436" s="77"/>
      <c r="AA436" s="77"/>
      <c r="AB436" s="77"/>
      <c r="AC436" s="77"/>
    </row>
    <row r="437" spans="2:29" x14ac:dyDescent="0.25">
      <c r="B437" s="75"/>
      <c r="C437" s="75"/>
      <c r="D437" s="76"/>
      <c r="G437" s="77"/>
      <c r="H437" s="77"/>
      <c r="I437" s="77"/>
      <c r="J437" s="77"/>
      <c r="K437" s="77"/>
      <c r="L437" s="77"/>
      <c r="M437" s="77"/>
      <c r="N437" s="77"/>
      <c r="O437" s="77"/>
      <c r="P437" s="77"/>
      <c r="Q437" s="77"/>
      <c r="R437" s="77"/>
      <c r="S437" s="77"/>
      <c r="T437" s="77"/>
      <c r="U437" s="77"/>
      <c r="V437" s="77"/>
      <c r="W437" s="77"/>
      <c r="X437" s="77"/>
      <c r="Y437" s="77"/>
      <c r="Z437" s="77"/>
      <c r="AA437" s="77"/>
      <c r="AB437" s="77"/>
      <c r="AC437" s="77"/>
    </row>
    <row r="438" spans="2:29" x14ac:dyDescent="0.25">
      <c r="B438" s="75"/>
      <c r="C438" s="75"/>
      <c r="D438" s="76"/>
      <c r="G438" s="77"/>
      <c r="H438" s="77"/>
      <c r="I438" s="77"/>
      <c r="J438" s="77"/>
      <c r="K438" s="77"/>
      <c r="L438" s="77"/>
      <c r="M438" s="77"/>
      <c r="N438" s="77"/>
      <c r="O438" s="77"/>
      <c r="P438" s="77"/>
      <c r="Q438" s="77"/>
      <c r="R438" s="77"/>
      <c r="S438" s="77"/>
      <c r="T438" s="77"/>
      <c r="U438" s="77"/>
      <c r="V438" s="77"/>
      <c r="W438" s="77"/>
      <c r="X438" s="77"/>
      <c r="Y438" s="77"/>
      <c r="Z438" s="77"/>
      <c r="AA438" s="77"/>
      <c r="AB438" s="77"/>
      <c r="AC438" s="77"/>
    </row>
    <row r="439" spans="2:29" x14ac:dyDescent="0.25">
      <c r="B439" s="75"/>
      <c r="C439" s="75"/>
      <c r="D439" s="76"/>
      <c r="G439" s="77"/>
      <c r="H439" s="77"/>
      <c r="I439" s="77"/>
      <c r="J439" s="77"/>
      <c r="K439" s="77"/>
      <c r="L439" s="77"/>
      <c r="M439" s="77"/>
      <c r="N439" s="77"/>
      <c r="O439" s="77"/>
      <c r="P439" s="77"/>
      <c r="Q439" s="77"/>
      <c r="R439" s="77"/>
      <c r="S439" s="77"/>
      <c r="T439" s="77"/>
      <c r="U439" s="77"/>
      <c r="V439" s="77"/>
      <c r="W439" s="77"/>
      <c r="X439" s="77"/>
      <c r="Y439" s="77"/>
      <c r="Z439" s="77"/>
      <c r="AA439" s="77"/>
      <c r="AB439" s="77"/>
      <c r="AC439" s="77"/>
    </row>
    <row r="440" spans="2:29" x14ac:dyDescent="0.25">
      <c r="B440" s="75"/>
      <c r="C440" s="75"/>
      <c r="D440" s="76"/>
      <c r="G440" s="77"/>
      <c r="H440" s="77"/>
      <c r="I440" s="77"/>
      <c r="J440" s="77"/>
      <c r="K440" s="77"/>
      <c r="L440" s="77"/>
      <c r="M440" s="77"/>
      <c r="N440" s="77"/>
      <c r="O440" s="77"/>
      <c r="P440" s="77"/>
      <c r="Q440" s="77"/>
      <c r="R440" s="77"/>
      <c r="S440" s="77"/>
      <c r="T440" s="77"/>
      <c r="U440" s="77"/>
      <c r="V440" s="77"/>
      <c r="W440" s="77"/>
      <c r="X440" s="77"/>
      <c r="Y440" s="77"/>
      <c r="Z440" s="77"/>
      <c r="AA440" s="77"/>
      <c r="AB440" s="77"/>
      <c r="AC440" s="77"/>
    </row>
    <row r="441" spans="2:29" x14ac:dyDescent="0.25">
      <c r="B441" s="75"/>
      <c r="C441" s="75"/>
      <c r="D441" s="76"/>
      <c r="G441" s="77"/>
      <c r="H441" s="77"/>
      <c r="I441" s="77"/>
      <c r="J441" s="77"/>
      <c r="K441" s="77"/>
      <c r="L441" s="77"/>
      <c r="M441" s="77"/>
      <c r="N441" s="77"/>
      <c r="O441" s="77"/>
      <c r="P441" s="77"/>
      <c r="Q441" s="77"/>
      <c r="R441" s="77"/>
      <c r="S441" s="77"/>
      <c r="T441" s="77"/>
      <c r="U441" s="77"/>
      <c r="V441" s="77"/>
      <c r="W441" s="77"/>
      <c r="X441" s="77"/>
      <c r="Y441" s="77"/>
      <c r="Z441" s="77"/>
      <c r="AA441" s="77"/>
      <c r="AB441" s="77"/>
      <c r="AC441" s="77"/>
    </row>
    <row r="442" spans="2:29" x14ac:dyDescent="0.25">
      <c r="B442" s="75"/>
      <c r="C442" s="75"/>
      <c r="D442" s="76"/>
      <c r="G442" s="77"/>
      <c r="H442" s="77"/>
      <c r="I442" s="77"/>
      <c r="J442" s="77"/>
      <c r="K442" s="77"/>
      <c r="L442" s="77"/>
      <c r="M442" s="77"/>
      <c r="N442" s="77"/>
      <c r="O442" s="77"/>
      <c r="P442" s="77"/>
      <c r="Q442" s="77"/>
      <c r="R442" s="77"/>
      <c r="S442" s="77"/>
      <c r="T442" s="77"/>
      <c r="U442" s="77"/>
      <c r="V442" s="77"/>
      <c r="W442" s="77"/>
      <c r="X442" s="77"/>
      <c r="Y442" s="77"/>
      <c r="Z442" s="77"/>
      <c r="AA442" s="77"/>
      <c r="AB442" s="77"/>
      <c r="AC442" s="77"/>
    </row>
    <row r="443" spans="2:29" x14ac:dyDescent="0.25">
      <c r="B443" s="75"/>
      <c r="C443" s="75"/>
      <c r="D443" s="76"/>
      <c r="G443" s="77"/>
      <c r="H443" s="77"/>
      <c r="I443" s="77"/>
      <c r="J443" s="77"/>
      <c r="K443" s="77"/>
      <c r="L443" s="77"/>
      <c r="M443" s="77"/>
      <c r="N443" s="77"/>
      <c r="O443" s="77"/>
      <c r="P443" s="77"/>
      <c r="Q443" s="77"/>
      <c r="R443" s="77"/>
      <c r="S443" s="77"/>
      <c r="T443" s="77"/>
      <c r="U443" s="77"/>
      <c r="V443" s="77"/>
      <c r="W443" s="77"/>
      <c r="X443" s="77"/>
      <c r="Y443" s="77"/>
      <c r="Z443" s="77"/>
      <c r="AA443" s="77"/>
      <c r="AB443" s="77"/>
      <c r="AC443" s="77"/>
    </row>
    <row r="444" spans="2:29" x14ac:dyDescent="0.25">
      <c r="B444" s="75"/>
      <c r="C444" s="75"/>
      <c r="D444" s="76"/>
      <c r="G444" s="77"/>
      <c r="H444" s="77"/>
      <c r="I444" s="77"/>
      <c r="J444" s="77"/>
      <c r="K444" s="77"/>
      <c r="L444" s="77"/>
      <c r="M444" s="77"/>
      <c r="N444" s="77"/>
      <c r="O444" s="77"/>
      <c r="P444" s="77"/>
      <c r="Q444" s="77"/>
      <c r="R444" s="77"/>
      <c r="S444" s="77"/>
      <c r="T444" s="77"/>
      <c r="U444" s="77"/>
      <c r="V444" s="77"/>
      <c r="W444" s="77"/>
      <c r="X444" s="77"/>
      <c r="Y444" s="77"/>
      <c r="Z444" s="77"/>
      <c r="AA444" s="77"/>
      <c r="AB444" s="77"/>
      <c r="AC444" s="77"/>
    </row>
    <row r="445" spans="2:29" x14ac:dyDescent="0.25">
      <c r="B445" s="75"/>
      <c r="C445" s="75"/>
      <c r="D445" s="76"/>
      <c r="G445" s="77"/>
      <c r="H445" s="77"/>
      <c r="I445" s="77"/>
      <c r="J445" s="77"/>
      <c r="K445" s="77"/>
      <c r="L445" s="77"/>
      <c r="M445" s="77"/>
      <c r="N445" s="77"/>
      <c r="O445" s="77"/>
      <c r="P445" s="77"/>
      <c r="Q445" s="77"/>
      <c r="R445" s="77"/>
      <c r="S445" s="77"/>
      <c r="T445" s="77"/>
      <c r="U445" s="77"/>
      <c r="V445" s="77"/>
      <c r="W445" s="77"/>
      <c r="X445" s="77"/>
      <c r="Y445" s="77"/>
      <c r="Z445" s="77"/>
      <c r="AA445" s="77"/>
      <c r="AB445" s="77"/>
      <c r="AC445" s="77"/>
    </row>
    <row r="446" spans="2:29" x14ac:dyDescent="0.25">
      <c r="B446" s="75"/>
      <c r="C446" s="75"/>
      <c r="D446" s="76"/>
      <c r="G446" s="77"/>
      <c r="H446" s="77"/>
      <c r="I446" s="77"/>
      <c r="J446" s="77"/>
      <c r="K446" s="77"/>
      <c r="L446" s="77"/>
      <c r="M446" s="77"/>
      <c r="N446" s="77"/>
      <c r="O446" s="77"/>
      <c r="P446" s="77"/>
      <c r="Q446" s="77"/>
      <c r="R446" s="77"/>
      <c r="S446" s="77"/>
      <c r="T446" s="77"/>
      <c r="U446" s="77"/>
      <c r="V446" s="77"/>
      <c r="W446" s="77"/>
      <c r="X446" s="77"/>
      <c r="Y446" s="77"/>
      <c r="Z446" s="77"/>
      <c r="AA446" s="77"/>
      <c r="AB446" s="77"/>
      <c r="AC446" s="77"/>
    </row>
    <row r="447" spans="2:29" x14ac:dyDescent="0.25">
      <c r="B447" s="75"/>
      <c r="C447" s="75"/>
      <c r="D447" s="76"/>
      <c r="G447" s="77"/>
      <c r="H447" s="77"/>
      <c r="I447" s="77"/>
      <c r="J447" s="77"/>
      <c r="K447" s="77"/>
      <c r="L447" s="77"/>
      <c r="M447" s="77"/>
      <c r="N447" s="77"/>
      <c r="O447" s="77"/>
      <c r="P447" s="77"/>
      <c r="Q447" s="77"/>
      <c r="R447" s="77"/>
      <c r="S447" s="77"/>
      <c r="T447" s="77"/>
      <c r="U447" s="77"/>
      <c r="V447" s="77"/>
      <c r="W447" s="77"/>
      <c r="X447" s="77"/>
      <c r="Y447" s="77"/>
      <c r="Z447" s="77"/>
      <c r="AA447" s="77"/>
      <c r="AB447" s="77"/>
      <c r="AC447" s="77"/>
    </row>
    <row r="448" spans="2:29" x14ac:dyDescent="0.25">
      <c r="B448" s="75"/>
      <c r="C448" s="75"/>
      <c r="D448" s="76"/>
      <c r="G448" s="77"/>
      <c r="H448" s="77"/>
      <c r="I448" s="77"/>
      <c r="J448" s="77"/>
      <c r="K448" s="77"/>
      <c r="L448" s="77"/>
      <c r="M448" s="77"/>
      <c r="N448" s="77"/>
      <c r="O448" s="77"/>
      <c r="P448" s="77"/>
      <c r="Q448" s="77"/>
      <c r="R448" s="77"/>
      <c r="S448" s="77"/>
      <c r="T448" s="77"/>
      <c r="U448" s="77"/>
      <c r="V448" s="77"/>
      <c r="W448" s="77"/>
      <c r="X448" s="77"/>
      <c r="Y448" s="77"/>
      <c r="Z448" s="77"/>
      <c r="AA448" s="77"/>
      <c r="AB448" s="77"/>
      <c r="AC448" s="77"/>
    </row>
    <row r="449" spans="2:29" x14ac:dyDescent="0.25">
      <c r="B449" s="75"/>
      <c r="C449" s="75"/>
      <c r="D449" s="76"/>
      <c r="G449" s="77"/>
      <c r="H449" s="77"/>
      <c r="I449" s="77"/>
      <c r="J449" s="77"/>
      <c r="K449" s="77"/>
      <c r="L449" s="77"/>
      <c r="M449" s="77"/>
      <c r="N449" s="77"/>
      <c r="O449" s="77"/>
      <c r="P449" s="77"/>
      <c r="Q449" s="77"/>
      <c r="R449" s="77"/>
      <c r="S449" s="77"/>
      <c r="T449" s="77"/>
      <c r="U449" s="77"/>
      <c r="V449" s="77"/>
      <c r="W449" s="77"/>
      <c r="X449" s="77"/>
      <c r="Y449" s="77"/>
      <c r="Z449" s="77"/>
      <c r="AA449" s="77"/>
      <c r="AB449" s="77"/>
      <c r="AC449" s="77"/>
    </row>
    <row r="450" spans="2:29" x14ac:dyDescent="0.25">
      <c r="B450" s="75"/>
      <c r="C450" s="75"/>
      <c r="D450" s="76"/>
      <c r="G450" s="77"/>
      <c r="H450" s="77"/>
      <c r="I450" s="77"/>
      <c r="J450" s="77"/>
      <c r="K450" s="77"/>
      <c r="L450" s="77"/>
      <c r="M450" s="77"/>
      <c r="N450" s="77"/>
      <c r="O450" s="77"/>
      <c r="P450" s="77"/>
      <c r="Q450" s="77"/>
      <c r="R450" s="77"/>
      <c r="S450" s="77"/>
      <c r="T450" s="77"/>
      <c r="U450" s="77"/>
      <c r="V450" s="77"/>
      <c r="W450" s="77"/>
      <c r="X450" s="77"/>
      <c r="Y450" s="77"/>
      <c r="Z450" s="77"/>
      <c r="AA450" s="77"/>
      <c r="AB450" s="77"/>
      <c r="AC450" s="77"/>
    </row>
    <row r="451" spans="2:29" x14ac:dyDescent="0.25">
      <c r="B451" s="75"/>
      <c r="C451" s="75"/>
      <c r="D451" s="76"/>
      <c r="G451" s="77"/>
      <c r="H451" s="77"/>
      <c r="I451" s="77"/>
      <c r="J451" s="77"/>
      <c r="K451" s="77"/>
      <c r="L451" s="77"/>
      <c r="M451" s="77"/>
      <c r="N451" s="77"/>
      <c r="O451" s="77"/>
      <c r="P451" s="77"/>
      <c r="Q451" s="77"/>
      <c r="R451" s="77"/>
      <c r="S451" s="77"/>
      <c r="T451" s="77"/>
      <c r="U451" s="77"/>
      <c r="V451" s="77"/>
      <c r="W451" s="77"/>
      <c r="X451" s="77"/>
      <c r="Y451" s="77"/>
      <c r="Z451" s="77"/>
      <c r="AA451" s="77"/>
      <c r="AB451" s="77"/>
      <c r="AC451" s="77"/>
    </row>
    <row r="452" spans="2:29" x14ac:dyDescent="0.25">
      <c r="B452" s="75"/>
      <c r="C452" s="75"/>
      <c r="D452" s="76"/>
      <c r="G452" s="77"/>
      <c r="H452" s="77"/>
      <c r="I452" s="77"/>
      <c r="J452" s="77"/>
      <c r="K452" s="77"/>
      <c r="L452" s="77"/>
      <c r="M452" s="77"/>
      <c r="N452" s="77"/>
      <c r="O452" s="77"/>
      <c r="P452" s="77"/>
      <c r="Q452" s="77"/>
      <c r="R452" s="77"/>
      <c r="S452" s="77"/>
      <c r="T452" s="77"/>
      <c r="U452" s="77"/>
      <c r="V452" s="77"/>
      <c r="W452" s="77"/>
      <c r="X452" s="77"/>
      <c r="Y452" s="77"/>
      <c r="Z452" s="77"/>
      <c r="AA452" s="77"/>
      <c r="AB452" s="77"/>
      <c r="AC452" s="77"/>
    </row>
    <row r="453" spans="2:29" x14ac:dyDescent="0.25">
      <c r="B453" s="75"/>
      <c r="C453" s="75"/>
      <c r="D453" s="76"/>
      <c r="G453" s="77"/>
      <c r="H453" s="77"/>
      <c r="I453" s="77"/>
      <c r="J453" s="77"/>
      <c r="K453" s="77"/>
      <c r="L453" s="77"/>
      <c r="M453" s="77"/>
      <c r="N453" s="77"/>
      <c r="O453" s="77"/>
      <c r="P453" s="77"/>
      <c r="Q453" s="77"/>
      <c r="R453" s="77"/>
      <c r="S453" s="77"/>
      <c r="T453" s="77"/>
      <c r="U453" s="77"/>
      <c r="V453" s="77"/>
      <c r="W453" s="77"/>
      <c r="X453" s="77"/>
      <c r="Y453" s="77"/>
      <c r="Z453" s="77"/>
      <c r="AA453" s="77"/>
      <c r="AB453" s="77"/>
      <c r="AC453" s="77"/>
    </row>
    <row r="454" spans="2:29" x14ac:dyDescent="0.25">
      <c r="B454" s="75"/>
      <c r="C454" s="75"/>
      <c r="D454" s="76"/>
      <c r="G454" s="77"/>
      <c r="H454" s="77"/>
      <c r="I454" s="77"/>
      <c r="J454" s="77"/>
      <c r="K454" s="77"/>
      <c r="L454" s="77"/>
      <c r="M454" s="77"/>
      <c r="N454" s="77"/>
      <c r="O454" s="77"/>
      <c r="P454" s="77"/>
      <c r="Q454" s="77"/>
      <c r="R454" s="77"/>
      <c r="S454" s="77"/>
      <c r="T454" s="77"/>
      <c r="U454" s="77"/>
      <c r="V454" s="77"/>
      <c r="W454" s="77"/>
      <c r="X454" s="77"/>
      <c r="Y454" s="77"/>
      <c r="Z454" s="77"/>
      <c r="AA454" s="77"/>
      <c r="AB454" s="77"/>
      <c r="AC454" s="77"/>
    </row>
    <row r="455" spans="2:29" x14ac:dyDescent="0.25">
      <c r="B455" s="75"/>
      <c r="C455" s="75"/>
      <c r="D455" s="76"/>
      <c r="G455" s="77"/>
      <c r="H455" s="77"/>
      <c r="I455" s="77"/>
      <c r="J455" s="77"/>
      <c r="K455" s="77"/>
      <c r="L455" s="77"/>
      <c r="M455" s="77"/>
      <c r="N455" s="77"/>
      <c r="O455" s="77"/>
      <c r="P455" s="77"/>
      <c r="Q455" s="77"/>
      <c r="R455" s="77"/>
      <c r="S455" s="77"/>
      <c r="T455" s="77"/>
      <c r="U455" s="77"/>
      <c r="V455" s="77"/>
      <c r="W455" s="77"/>
      <c r="X455" s="77"/>
      <c r="Y455" s="77"/>
      <c r="Z455" s="77"/>
      <c r="AA455" s="77"/>
      <c r="AB455" s="77"/>
      <c r="AC455" s="77"/>
    </row>
    <row r="456" spans="2:29" x14ac:dyDescent="0.25">
      <c r="B456" s="75"/>
      <c r="C456" s="75"/>
      <c r="D456" s="76"/>
      <c r="G456" s="77"/>
      <c r="H456" s="77"/>
      <c r="I456" s="77"/>
      <c r="J456" s="77"/>
      <c r="K456" s="77"/>
      <c r="L456" s="77"/>
      <c r="M456" s="77"/>
      <c r="N456" s="77"/>
      <c r="O456" s="77"/>
      <c r="P456" s="77"/>
      <c r="Q456" s="77"/>
      <c r="R456" s="77"/>
      <c r="S456" s="77"/>
      <c r="T456" s="77"/>
      <c r="U456" s="77"/>
      <c r="V456" s="77"/>
      <c r="W456" s="77"/>
      <c r="X456" s="77"/>
      <c r="Y456" s="77"/>
      <c r="Z456" s="77"/>
      <c r="AA456" s="77"/>
      <c r="AB456" s="77"/>
      <c r="AC456" s="77"/>
    </row>
    <row r="457" spans="2:29" x14ac:dyDescent="0.25">
      <c r="B457" s="75"/>
      <c r="C457" s="75"/>
      <c r="D457" s="76"/>
      <c r="G457" s="77"/>
      <c r="H457" s="77"/>
      <c r="I457" s="77"/>
      <c r="J457" s="77"/>
      <c r="K457" s="77"/>
      <c r="L457" s="77"/>
      <c r="M457" s="77"/>
      <c r="N457" s="77"/>
      <c r="O457" s="77"/>
      <c r="P457" s="77"/>
      <c r="Q457" s="77"/>
      <c r="R457" s="77"/>
      <c r="S457" s="77"/>
      <c r="T457" s="77"/>
      <c r="U457" s="77"/>
      <c r="V457" s="77"/>
      <c r="W457" s="77"/>
      <c r="X457" s="77"/>
      <c r="Y457" s="77"/>
      <c r="Z457" s="77"/>
      <c r="AA457" s="77"/>
      <c r="AB457" s="77"/>
      <c r="AC457" s="77"/>
    </row>
    <row r="458" spans="2:29" x14ac:dyDescent="0.25">
      <c r="B458" s="75"/>
      <c r="C458" s="75"/>
      <c r="D458" s="76"/>
      <c r="G458" s="77"/>
      <c r="H458" s="77"/>
      <c r="I458" s="77"/>
      <c r="J458" s="77"/>
      <c r="K458" s="77"/>
      <c r="L458" s="77"/>
      <c r="M458" s="77"/>
      <c r="N458" s="77"/>
      <c r="O458" s="77"/>
      <c r="P458" s="77"/>
      <c r="Q458" s="77"/>
      <c r="R458" s="77"/>
      <c r="S458" s="77"/>
      <c r="T458" s="77"/>
      <c r="U458" s="77"/>
      <c r="V458" s="77"/>
      <c r="W458" s="77"/>
      <c r="X458" s="77"/>
      <c r="Y458" s="77"/>
      <c r="Z458" s="77"/>
      <c r="AA458" s="77"/>
      <c r="AB458" s="77"/>
      <c r="AC458" s="77"/>
    </row>
    <row r="459" spans="2:29" x14ac:dyDescent="0.25">
      <c r="B459" s="75"/>
      <c r="C459" s="75"/>
      <c r="D459" s="76"/>
      <c r="G459" s="77"/>
      <c r="H459" s="77"/>
      <c r="I459" s="77"/>
      <c r="J459" s="77"/>
      <c r="K459" s="77"/>
      <c r="L459" s="77"/>
      <c r="M459" s="77"/>
      <c r="N459" s="77"/>
      <c r="O459" s="77"/>
      <c r="P459" s="77"/>
      <c r="Q459" s="77"/>
      <c r="R459" s="77"/>
      <c r="S459" s="77"/>
      <c r="T459" s="77"/>
      <c r="U459" s="77"/>
      <c r="V459" s="77"/>
      <c r="W459" s="77"/>
      <c r="X459" s="77"/>
      <c r="Y459" s="77"/>
      <c r="Z459" s="77"/>
      <c r="AA459" s="77"/>
      <c r="AB459" s="77"/>
      <c r="AC459" s="77"/>
    </row>
    <row r="460" spans="2:29" x14ac:dyDescent="0.25">
      <c r="B460" s="75"/>
      <c r="C460" s="75"/>
      <c r="D460" s="76"/>
      <c r="G460" s="77"/>
      <c r="H460" s="77"/>
      <c r="I460" s="77"/>
      <c r="J460" s="77"/>
      <c r="K460" s="77"/>
      <c r="L460" s="77"/>
      <c r="M460" s="77"/>
      <c r="N460" s="77"/>
      <c r="O460" s="77"/>
      <c r="P460" s="77"/>
      <c r="Q460" s="77"/>
      <c r="R460" s="77"/>
      <c r="S460" s="77"/>
      <c r="T460" s="77"/>
      <c r="U460" s="77"/>
      <c r="V460" s="77"/>
      <c r="W460" s="77"/>
      <c r="X460" s="77"/>
      <c r="Y460" s="77"/>
      <c r="Z460" s="77"/>
      <c r="AA460" s="77"/>
      <c r="AB460" s="77"/>
      <c r="AC460" s="77"/>
    </row>
    <row r="461" spans="2:29" x14ac:dyDescent="0.25">
      <c r="B461" s="75"/>
      <c r="C461" s="75"/>
      <c r="D461" s="76"/>
      <c r="G461" s="77"/>
      <c r="H461" s="77"/>
      <c r="I461" s="77"/>
      <c r="J461" s="77"/>
      <c r="K461" s="77"/>
      <c r="L461" s="77"/>
      <c r="M461" s="77"/>
      <c r="N461" s="77"/>
      <c r="O461" s="77"/>
      <c r="P461" s="77"/>
      <c r="Q461" s="77"/>
      <c r="R461" s="77"/>
      <c r="S461" s="77"/>
      <c r="T461" s="77"/>
      <c r="U461" s="77"/>
      <c r="V461" s="77"/>
      <c r="W461" s="77"/>
      <c r="X461" s="77"/>
      <c r="Y461" s="77"/>
      <c r="Z461" s="77"/>
      <c r="AA461" s="77"/>
      <c r="AB461" s="77"/>
      <c r="AC461" s="77"/>
    </row>
    <row r="462" spans="2:29" x14ac:dyDescent="0.25">
      <c r="B462" s="75"/>
      <c r="C462" s="75"/>
      <c r="D462" s="76"/>
      <c r="G462" s="77"/>
      <c r="H462" s="77"/>
      <c r="I462" s="77"/>
      <c r="J462" s="77"/>
      <c r="K462" s="77"/>
      <c r="L462" s="77"/>
      <c r="M462" s="77"/>
      <c r="N462" s="77"/>
      <c r="O462" s="77"/>
      <c r="P462" s="77"/>
      <c r="Q462" s="77"/>
      <c r="R462" s="77"/>
      <c r="S462" s="77"/>
      <c r="T462" s="77"/>
      <c r="U462" s="77"/>
      <c r="V462" s="77"/>
      <c r="W462" s="77"/>
      <c r="X462" s="77"/>
      <c r="Y462" s="77"/>
      <c r="Z462" s="77"/>
      <c r="AA462" s="77"/>
      <c r="AB462" s="77"/>
      <c r="AC462" s="77"/>
    </row>
    <row r="463" spans="2:29" x14ac:dyDescent="0.25">
      <c r="B463" s="75"/>
      <c r="C463" s="75"/>
      <c r="D463" s="76"/>
      <c r="G463" s="77"/>
      <c r="H463" s="77"/>
      <c r="I463" s="77"/>
      <c r="J463" s="77"/>
      <c r="K463" s="77"/>
      <c r="L463" s="77"/>
      <c r="M463" s="77"/>
      <c r="N463" s="77"/>
      <c r="O463" s="77"/>
      <c r="P463" s="77"/>
      <c r="Q463" s="77"/>
      <c r="R463" s="77"/>
      <c r="S463" s="77"/>
      <c r="T463" s="77"/>
      <c r="U463" s="77"/>
      <c r="V463" s="77"/>
      <c r="W463" s="77"/>
      <c r="X463" s="77"/>
      <c r="Y463" s="77"/>
      <c r="Z463" s="77"/>
      <c r="AA463" s="77"/>
      <c r="AB463" s="77"/>
      <c r="AC463" s="77"/>
    </row>
    <row r="464" spans="2:29" x14ac:dyDescent="0.25">
      <c r="B464" s="75"/>
      <c r="C464" s="75"/>
      <c r="D464" s="76"/>
      <c r="G464" s="77"/>
      <c r="H464" s="77"/>
      <c r="I464" s="77"/>
      <c r="J464" s="77"/>
      <c r="K464" s="77"/>
      <c r="L464" s="77"/>
      <c r="M464" s="77"/>
      <c r="N464" s="77"/>
      <c r="O464" s="77"/>
      <c r="P464" s="77"/>
      <c r="Q464" s="77"/>
      <c r="R464" s="77"/>
      <c r="S464" s="77"/>
      <c r="T464" s="77"/>
      <c r="U464" s="77"/>
      <c r="V464" s="77"/>
      <c r="W464" s="77"/>
      <c r="X464" s="77"/>
      <c r="Y464" s="77"/>
      <c r="Z464" s="77"/>
      <c r="AA464" s="77"/>
      <c r="AB464" s="77"/>
      <c r="AC464" s="77"/>
    </row>
    <row r="465" spans="2:29" x14ac:dyDescent="0.25">
      <c r="B465" s="75"/>
      <c r="C465" s="75"/>
      <c r="D465" s="76"/>
      <c r="G465" s="77"/>
      <c r="H465" s="77"/>
      <c r="I465" s="77"/>
      <c r="J465" s="77"/>
      <c r="K465" s="77"/>
      <c r="L465" s="77"/>
      <c r="M465" s="77"/>
      <c r="N465" s="77"/>
      <c r="O465" s="77"/>
      <c r="P465" s="77"/>
      <c r="Q465" s="77"/>
      <c r="R465" s="77"/>
      <c r="S465" s="77"/>
      <c r="T465" s="77"/>
      <c r="U465" s="77"/>
      <c r="V465" s="77"/>
      <c r="W465" s="77"/>
      <c r="X465" s="77"/>
      <c r="Y465" s="77"/>
      <c r="Z465" s="77"/>
      <c r="AA465" s="77"/>
      <c r="AB465" s="77"/>
      <c r="AC465" s="77"/>
    </row>
    <row r="466" spans="2:29" x14ac:dyDescent="0.25">
      <c r="B466" s="75"/>
      <c r="C466" s="75"/>
      <c r="D466" s="76"/>
      <c r="G466" s="77"/>
      <c r="H466" s="77"/>
      <c r="I466" s="77"/>
      <c r="J466" s="77"/>
      <c r="K466" s="77"/>
      <c r="L466" s="77"/>
      <c r="M466" s="77"/>
      <c r="N466" s="77"/>
      <c r="O466" s="77"/>
      <c r="P466" s="77"/>
      <c r="Q466" s="77"/>
      <c r="R466" s="77"/>
      <c r="S466" s="77"/>
      <c r="T466" s="77"/>
      <c r="U466" s="77"/>
      <c r="V466" s="77"/>
      <c r="W466" s="77"/>
      <c r="X466" s="77"/>
      <c r="Y466" s="77"/>
      <c r="Z466" s="77"/>
      <c r="AA466" s="77"/>
      <c r="AB466" s="77"/>
      <c r="AC466" s="77"/>
    </row>
    <row r="467" spans="2:29" x14ac:dyDescent="0.25">
      <c r="B467" s="75"/>
      <c r="C467" s="75"/>
      <c r="D467" s="76"/>
      <c r="G467" s="77"/>
      <c r="H467" s="77"/>
      <c r="I467" s="77"/>
      <c r="J467" s="77"/>
      <c r="K467" s="77"/>
      <c r="L467" s="77"/>
      <c r="M467" s="77"/>
      <c r="N467" s="77"/>
      <c r="O467" s="77"/>
      <c r="P467" s="77"/>
      <c r="Q467" s="77"/>
      <c r="R467" s="77"/>
      <c r="S467" s="77"/>
      <c r="T467" s="77"/>
      <c r="U467" s="77"/>
      <c r="V467" s="77"/>
      <c r="W467" s="77"/>
      <c r="X467" s="77"/>
      <c r="Y467" s="77"/>
      <c r="Z467" s="77"/>
      <c r="AA467" s="77"/>
      <c r="AB467" s="77"/>
      <c r="AC467" s="77"/>
    </row>
    <row r="468" spans="2:29" x14ac:dyDescent="0.25">
      <c r="B468" s="75"/>
      <c r="C468" s="75"/>
      <c r="D468" s="76"/>
      <c r="G468" s="77"/>
      <c r="H468" s="77"/>
      <c r="I468" s="77"/>
      <c r="J468" s="77"/>
      <c r="K468" s="77"/>
      <c r="L468" s="77"/>
      <c r="M468" s="77"/>
      <c r="N468" s="77"/>
      <c r="O468" s="77"/>
      <c r="P468" s="77"/>
      <c r="Q468" s="77"/>
      <c r="R468" s="77"/>
      <c r="S468" s="77"/>
      <c r="T468" s="77"/>
      <c r="U468" s="77"/>
      <c r="V468" s="77"/>
      <c r="W468" s="77"/>
      <c r="X468" s="77"/>
      <c r="Y468" s="77"/>
      <c r="Z468" s="77"/>
      <c r="AA468" s="77"/>
      <c r="AB468" s="77"/>
      <c r="AC468" s="77"/>
    </row>
    <row r="469" spans="2:29" x14ac:dyDescent="0.25">
      <c r="B469" s="75"/>
      <c r="C469" s="75"/>
      <c r="D469" s="76"/>
      <c r="G469" s="77"/>
      <c r="H469" s="77"/>
      <c r="I469" s="77"/>
      <c r="J469" s="77"/>
      <c r="K469" s="77"/>
      <c r="L469" s="77"/>
      <c r="M469" s="77"/>
      <c r="N469" s="77"/>
      <c r="O469" s="77"/>
      <c r="P469" s="77"/>
      <c r="Q469" s="77"/>
      <c r="R469" s="77"/>
      <c r="S469" s="77"/>
      <c r="T469" s="77"/>
      <c r="U469" s="77"/>
      <c r="V469" s="77"/>
      <c r="W469" s="77"/>
      <c r="X469" s="77"/>
      <c r="Y469" s="77"/>
      <c r="Z469" s="77"/>
      <c r="AA469" s="77"/>
      <c r="AB469" s="77"/>
      <c r="AC469" s="77"/>
    </row>
    <row r="470" spans="2:29" x14ac:dyDescent="0.25">
      <c r="B470" s="75"/>
      <c r="C470" s="75"/>
      <c r="D470" s="76"/>
      <c r="G470" s="77"/>
      <c r="H470" s="77"/>
      <c r="I470" s="77"/>
      <c r="J470" s="77"/>
      <c r="K470" s="77"/>
      <c r="L470" s="77"/>
      <c r="M470" s="77"/>
      <c r="N470" s="77"/>
      <c r="O470" s="77"/>
      <c r="P470" s="77"/>
      <c r="Q470" s="77"/>
      <c r="R470" s="77"/>
      <c r="S470" s="77"/>
      <c r="T470" s="77"/>
      <c r="U470" s="77"/>
      <c r="V470" s="77"/>
      <c r="W470" s="77"/>
      <c r="X470" s="77"/>
      <c r="Y470" s="77"/>
      <c r="Z470" s="77"/>
      <c r="AA470" s="77"/>
      <c r="AB470" s="77"/>
      <c r="AC470" s="77"/>
    </row>
    <row r="471" spans="2:29" x14ac:dyDescent="0.25">
      <c r="B471" s="75"/>
      <c r="C471" s="75"/>
      <c r="D471" s="76"/>
      <c r="G471" s="77"/>
      <c r="H471" s="77"/>
      <c r="I471" s="77"/>
      <c r="J471" s="77"/>
      <c r="K471" s="77"/>
      <c r="L471" s="77"/>
      <c r="M471" s="77"/>
      <c r="N471" s="77"/>
      <c r="O471" s="77"/>
      <c r="P471" s="77"/>
      <c r="Q471" s="77"/>
      <c r="R471" s="77"/>
      <c r="S471" s="77"/>
      <c r="T471" s="77"/>
      <c r="U471" s="77"/>
      <c r="V471" s="77"/>
      <c r="W471" s="77"/>
      <c r="X471" s="77"/>
      <c r="Y471" s="77"/>
      <c r="Z471" s="77"/>
      <c r="AA471" s="77"/>
      <c r="AB471" s="77"/>
      <c r="AC471" s="77"/>
    </row>
    <row r="472" spans="2:29" x14ac:dyDescent="0.25">
      <c r="B472" s="75"/>
      <c r="C472" s="75"/>
      <c r="D472" s="76"/>
      <c r="G472" s="77"/>
      <c r="H472" s="77"/>
      <c r="I472" s="77"/>
      <c r="J472" s="77"/>
      <c r="K472" s="77"/>
      <c r="L472" s="77"/>
      <c r="M472" s="77"/>
      <c r="N472" s="77"/>
      <c r="O472" s="77"/>
      <c r="P472" s="77"/>
      <c r="Q472" s="77"/>
      <c r="R472" s="77"/>
      <c r="S472" s="77"/>
      <c r="T472" s="77"/>
      <c r="U472" s="77"/>
      <c r="V472" s="77"/>
      <c r="W472" s="77"/>
      <c r="X472" s="77"/>
      <c r="Y472" s="77"/>
      <c r="Z472" s="77"/>
      <c r="AA472" s="77"/>
      <c r="AB472" s="77"/>
      <c r="AC472" s="77"/>
    </row>
    <row r="473" spans="2:29" x14ac:dyDescent="0.25">
      <c r="B473" s="75"/>
      <c r="C473" s="75"/>
      <c r="D473" s="76"/>
      <c r="G473" s="77"/>
      <c r="H473" s="77"/>
      <c r="I473" s="77"/>
      <c r="J473" s="77"/>
      <c r="K473" s="77"/>
      <c r="L473" s="77"/>
      <c r="M473" s="77"/>
      <c r="N473" s="77"/>
      <c r="O473" s="77"/>
      <c r="P473" s="77"/>
      <c r="Q473" s="77"/>
      <c r="R473" s="77"/>
      <c r="S473" s="77"/>
      <c r="T473" s="77"/>
      <c r="U473" s="77"/>
      <c r="V473" s="77"/>
      <c r="W473" s="77"/>
      <c r="X473" s="77"/>
      <c r="Y473" s="77"/>
      <c r="Z473" s="77"/>
      <c r="AA473" s="77"/>
      <c r="AB473" s="77"/>
      <c r="AC473" s="77"/>
    </row>
    <row r="474" spans="2:29" x14ac:dyDescent="0.25">
      <c r="B474" s="75"/>
      <c r="C474" s="75"/>
      <c r="D474" s="76"/>
      <c r="G474" s="77"/>
      <c r="H474" s="77"/>
      <c r="I474" s="77"/>
      <c r="J474" s="77"/>
      <c r="K474" s="77"/>
      <c r="L474" s="77"/>
      <c r="M474" s="77"/>
      <c r="N474" s="77"/>
      <c r="O474" s="77"/>
      <c r="P474" s="77"/>
      <c r="Q474" s="77"/>
      <c r="R474" s="77"/>
      <c r="S474" s="77"/>
      <c r="T474" s="77"/>
      <c r="U474" s="77"/>
      <c r="V474" s="77"/>
      <c r="W474" s="77"/>
      <c r="X474" s="77"/>
      <c r="Y474" s="77"/>
      <c r="Z474" s="77"/>
      <c r="AA474" s="77"/>
      <c r="AB474" s="77"/>
      <c r="AC474" s="77"/>
    </row>
    <row r="475" spans="2:29" x14ac:dyDescent="0.25">
      <c r="B475" s="75"/>
      <c r="C475" s="75"/>
      <c r="D475" s="76"/>
      <c r="G475" s="77"/>
      <c r="H475" s="77"/>
      <c r="I475" s="77"/>
      <c r="J475" s="77"/>
      <c r="K475" s="77"/>
      <c r="L475" s="77"/>
      <c r="M475" s="77"/>
      <c r="N475" s="77"/>
      <c r="O475" s="77"/>
      <c r="P475" s="77"/>
      <c r="Q475" s="77"/>
      <c r="R475" s="77"/>
      <c r="S475" s="77"/>
      <c r="T475" s="77"/>
      <c r="U475" s="77"/>
      <c r="V475" s="77"/>
      <c r="W475" s="77"/>
      <c r="X475" s="77"/>
      <c r="Y475" s="77"/>
      <c r="Z475" s="77"/>
      <c r="AA475" s="77"/>
      <c r="AB475" s="77"/>
      <c r="AC475" s="77"/>
    </row>
    <row r="476" spans="2:29" x14ac:dyDescent="0.25">
      <c r="B476" s="75"/>
      <c r="C476" s="75"/>
      <c r="D476" s="76"/>
      <c r="G476" s="77"/>
      <c r="H476" s="77"/>
      <c r="I476" s="77"/>
      <c r="J476" s="77"/>
      <c r="K476" s="77"/>
      <c r="L476" s="77"/>
      <c r="M476" s="77"/>
      <c r="N476" s="77"/>
      <c r="O476" s="77"/>
      <c r="P476" s="77"/>
      <c r="Q476" s="77"/>
      <c r="R476" s="77"/>
      <c r="S476" s="77"/>
      <c r="T476" s="77"/>
      <c r="U476" s="77"/>
      <c r="V476" s="77"/>
      <c r="W476" s="77"/>
      <c r="X476" s="77"/>
      <c r="Y476" s="77"/>
      <c r="Z476" s="77"/>
      <c r="AA476" s="77"/>
      <c r="AB476" s="77"/>
      <c r="AC476" s="77"/>
    </row>
    <row r="477" spans="2:29" x14ac:dyDescent="0.25">
      <c r="B477" s="75"/>
      <c r="C477" s="75"/>
      <c r="D477" s="76"/>
      <c r="G477" s="77"/>
      <c r="H477" s="77"/>
      <c r="I477" s="77"/>
      <c r="J477" s="77"/>
      <c r="K477" s="77"/>
      <c r="L477" s="77"/>
      <c r="M477" s="77"/>
      <c r="N477" s="77"/>
      <c r="O477" s="77"/>
      <c r="P477" s="77"/>
      <c r="Q477" s="77"/>
      <c r="R477" s="77"/>
      <c r="S477" s="77"/>
      <c r="T477" s="77"/>
      <c r="U477" s="77"/>
      <c r="V477" s="77"/>
      <c r="W477" s="77"/>
      <c r="X477" s="77"/>
      <c r="Y477" s="77"/>
      <c r="Z477" s="77"/>
      <c r="AA477" s="77"/>
      <c r="AB477" s="77"/>
      <c r="AC477" s="77"/>
    </row>
    <row r="478" spans="2:29" x14ac:dyDescent="0.25">
      <c r="B478" s="75"/>
      <c r="C478" s="75"/>
      <c r="D478" s="76"/>
      <c r="G478" s="77"/>
      <c r="H478" s="77"/>
      <c r="I478" s="77"/>
      <c r="J478" s="77"/>
      <c r="K478" s="77"/>
      <c r="L478" s="77"/>
      <c r="M478" s="77"/>
      <c r="N478" s="77"/>
      <c r="O478" s="77"/>
      <c r="P478" s="77"/>
      <c r="Q478" s="77"/>
      <c r="R478" s="77"/>
      <c r="S478" s="77"/>
      <c r="T478" s="77"/>
      <c r="U478" s="77"/>
      <c r="V478" s="77"/>
      <c r="W478" s="77"/>
      <c r="X478" s="77"/>
      <c r="Y478" s="77"/>
      <c r="Z478" s="77"/>
      <c r="AA478" s="77"/>
      <c r="AB478" s="77"/>
      <c r="AC478" s="77"/>
    </row>
    <row r="479" spans="2:29" x14ac:dyDescent="0.25">
      <c r="B479" s="75"/>
      <c r="C479" s="75"/>
      <c r="D479" s="76"/>
      <c r="G479" s="77"/>
      <c r="H479" s="77"/>
      <c r="I479" s="77"/>
      <c r="J479" s="77"/>
      <c r="K479" s="77"/>
      <c r="L479" s="77"/>
      <c r="M479" s="77"/>
      <c r="N479" s="77"/>
      <c r="O479" s="77"/>
      <c r="P479" s="77"/>
      <c r="Q479" s="77"/>
      <c r="R479" s="77"/>
      <c r="S479" s="77"/>
      <c r="T479" s="77"/>
      <c r="U479" s="77"/>
      <c r="V479" s="77"/>
      <c r="W479" s="77"/>
      <c r="X479" s="77"/>
      <c r="Y479" s="77"/>
      <c r="Z479" s="77"/>
      <c r="AA479" s="77"/>
      <c r="AB479" s="77"/>
      <c r="AC479" s="77"/>
    </row>
    <row r="480" spans="2:29" x14ac:dyDescent="0.25">
      <c r="B480" s="75"/>
      <c r="C480" s="75"/>
      <c r="D480" s="76"/>
      <c r="G480" s="77"/>
      <c r="H480" s="77"/>
      <c r="I480" s="77"/>
      <c r="J480" s="77"/>
      <c r="K480" s="77"/>
      <c r="L480" s="77"/>
      <c r="M480" s="77"/>
      <c r="N480" s="77"/>
      <c r="O480" s="77"/>
      <c r="P480" s="77"/>
      <c r="Q480" s="77"/>
      <c r="R480" s="77"/>
      <c r="S480" s="77"/>
      <c r="T480" s="77"/>
      <c r="U480" s="77"/>
      <c r="V480" s="77"/>
      <c r="W480" s="77"/>
      <c r="X480" s="77"/>
      <c r="Y480" s="77"/>
      <c r="Z480" s="77"/>
      <c r="AA480" s="77"/>
      <c r="AB480" s="77"/>
      <c r="AC480" s="77"/>
    </row>
    <row r="481" spans="2:29" x14ac:dyDescent="0.25">
      <c r="B481" s="75"/>
      <c r="C481" s="75"/>
      <c r="D481" s="76"/>
      <c r="G481" s="77"/>
      <c r="H481" s="77"/>
      <c r="I481" s="77"/>
      <c r="J481" s="77"/>
      <c r="K481" s="77"/>
      <c r="L481" s="77"/>
      <c r="M481" s="77"/>
      <c r="N481" s="77"/>
      <c r="O481" s="77"/>
      <c r="P481" s="77"/>
      <c r="Q481" s="77"/>
      <c r="R481" s="77"/>
      <c r="S481" s="77"/>
      <c r="T481" s="77"/>
      <c r="U481" s="77"/>
      <c r="V481" s="77"/>
      <c r="W481" s="77"/>
      <c r="X481" s="77"/>
      <c r="Y481" s="77"/>
      <c r="Z481" s="77"/>
      <c r="AA481" s="77"/>
      <c r="AB481" s="77"/>
      <c r="AC481" s="77"/>
    </row>
    <row r="482" spans="2:29" x14ac:dyDescent="0.25">
      <c r="B482" s="75"/>
      <c r="C482" s="75"/>
      <c r="D482" s="76"/>
      <c r="G482" s="77"/>
      <c r="H482" s="77"/>
      <c r="I482" s="77"/>
      <c r="J482" s="77"/>
      <c r="K482" s="77"/>
      <c r="L482" s="77"/>
      <c r="M482" s="77"/>
      <c r="N482" s="77"/>
      <c r="O482" s="77"/>
      <c r="P482" s="77"/>
      <c r="Q482" s="77"/>
      <c r="R482" s="77"/>
      <c r="S482" s="77"/>
      <c r="T482" s="77"/>
      <c r="U482" s="77"/>
      <c r="V482" s="77"/>
      <c r="W482" s="77"/>
      <c r="X482" s="77"/>
      <c r="Y482" s="77"/>
      <c r="Z482" s="77"/>
      <c r="AA482" s="77"/>
      <c r="AB482" s="77"/>
      <c r="AC482" s="77"/>
    </row>
    <row r="483" spans="2:29" x14ac:dyDescent="0.25">
      <c r="B483" s="75"/>
      <c r="C483" s="75"/>
      <c r="D483" s="76"/>
      <c r="G483" s="77"/>
      <c r="H483" s="77"/>
      <c r="I483" s="77"/>
      <c r="J483" s="77"/>
      <c r="K483" s="77"/>
      <c r="L483" s="77"/>
      <c r="M483" s="77"/>
      <c r="N483" s="77"/>
      <c r="O483" s="77"/>
      <c r="P483" s="77"/>
      <c r="Q483" s="77"/>
      <c r="R483" s="77"/>
      <c r="S483" s="77"/>
      <c r="T483" s="77"/>
      <c r="U483" s="77"/>
      <c r="V483" s="77"/>
      <c r="W483" s="77"/>
      <c r="X483" s="77"/>
      <c r="Y483" s="77"/>
      <c r="Z483" s="77"/>
      <c r="AA483" s="77"/>
      <c r="AB483" s="77"/>
      <c r="AC483" s="77"/>
    </row>
    <row r="484" spans="2:29" x14ac:dyDescent="0.25">
      <c r="B484" s="75"/>
      <c r="C484" s="75"/>
      <c r="D484" s="76"/>
      <c r="G484" s="77"/>
      <c r="H484" s="77"/>
      <c r="I484" s="77"/>
      <c r="J484" s="77"/>
      <c r="K484" s="77"/>
      <c r="L484" s="77"/>
      <c r="M484" s="77"/>
      <c r="N484" s="77"/>
      <c r="O484" s="77"/>
      <c r="P484" s="77"/>
      <c r="Q484" s="77"/>
      <c r="R484" s="77"/>
      <c r="S484" s="77"/>
      <c r="T484" s="77"/>
      <c r="U484" s="77"/>
      <c r="V484" s="77"/>
      <c r="W484" s="77"/>
      <c r="X484" s="77"/>
      <c r="Y484" s="77"/>
      <c r="Z484" s="77"/>
      <c r="AA484" s="77"/>
      <c r="AB484" s="77"/>
      <c r="AC484" s="77"/>
    </row>
    <row r="485" spans="2:29" x14ac:dyDescent="0.25">
      <c r="B485" s="75"/>
      <c r="C485" s="75"/>
      <c r="D485" s="76"/>
      <c r="G485" s="77"/>
      <c r="H485" s="77"/>
      <c r="I485" s="77"/>
      <c r="J485" s="77"/>
      <c r="K485" s="77"/>
      <c r="L485" s="77"/>
      <c r="M485" s="77"/>
      <c r="N485" s="77"/>
      <c r="O485" s="77"/>
      <c r="P485" s="77"/>
      <c r="Q485" s="77"/>
      <c r="R485" s="77"/>
      <c r="S485" s="77"/>
      <c r="T485" s="77"/>
      <c r="U485" s="77"/>
      <c r="V485" s="77"/>
      <c r="W485" s="77"/>
      <c r="X485" s="77"/>
      <c r="Y485" s="77"/>
      <c r="Z485" s="77"/>
      <c r="AA485" s="77"/>
      <c r="AB485" s="77"/>
      <c r="AC485" s="77"/>
    </row>
    <row r="486" spans="2:29" x14ac:dyDescent="0.25">
      <c r="B486" s="75"/>
      <c r="C486" s="75"/>
      <c r="D486" s="76"/>
      <c r="G486" s="77"/>
      <c r="H486" s="77"/>
      <c r="I486" s="77"/>
      <c r="J486" s="77"/>
      <c r="K486" s="77"/>
      <c r="L486" s="77"/>
      <c r="M486" s="77"/>
      <c r="N486" s="77"/>
      <c r="O486" s="77"/>
      <c r="P486" s="77"/>
      <c r="Q486" s="77"/>
      <c r="R486" s="77"/>
      <c r="S486" s="77"/>
      <c r="T486" s="77"/>
      <c r="U486" s="77"/>
      <c r="V486" s="77"/>
      <c r="W486" s="77"/>
      <c r="X486" s="77"/>
      <c r="Y486" s="77"/>
      <c r="Z486" s="77"/>
      <c r="AA486" s="77"/>
      <c r="AB486" s="77"/>
      <c r="AC486" s="77"/>
    </row>
    <row r="487" spans="2:29" x14ac:dyDescent="0.25">
      <c r="B487" s="75"/>
      <c r="C487" s="75"/>
      <c r="D487" s="76"/>
      <c r="G487" s="77"/>
      <c r="H487" s="77"/>
      <c r="I487" s="77"/>
      <c r="J487" s="77"/>
      <c r="K487" s="77"/>
      <c r="L487" s="77"/>
      <c r="M487" s="77"/>
      <c r="N487" s="77"/>
      <c r="O487" s="77"/>
      <c r="P487" s="77"/>
      <c r="Q487" s="77"/>
      <c r="R487" s="77"/>
      <c r="S487" s="77"/>
      <c r="T487" s="77"/>
      <c r="U487" s="77"/>
      <c r="V487" s="77"/>
      <c r="W487" s="77"/>
      <c r="X487" s="77"/>
      <c r="Y487" s="77"/>
      <c r="Z487" s="77"/>
      <c r="AA487" s="77"/>
      <c r="AB487" s="77"/>
      <c r="AC487" s="77"/>
    </row>
    <row r="488" spans="2:29" x14ac:dyDescent="0.25">
      <c r="B488" s="75"/>
      <c r="C488" s="75"/>
      <c r="D488" s="76"/>
      <c r="G488" s="77"/>
      <c r="H488" s="77"/>
      <c r="I488" s="77"/>
      <c r="J488" s="77"/>
      <c r="K488" s="77"/>
      <c r="L488" s="77"/>
      <c r="M488" s="77"/>
      <c r="N488" s="77"/>
      <c r="O488" s="77"/>
      <c r="P488" s="77"/>
      <c r="Q488" s="77"/>
      <c r="R488" s="77"/>
      <c r="S488" s="77"/>
      <c r="T488" s="77"/>
      <c r="U488" s="77"/>
      <c r="V488" s="77"/>
      <c r="W488" s="77"/>
      <c r="X488" s="77"/>
      <c r="Y488" s="77"/>
      <c r="Z488" s="77"/>
      <c r="AA488" s="77"/>
      <c r="AB488" s="77"/>
      <c r="AC488" s="77"/>
    </row>
    <row r="489" spans="2:29" x14ac:dyDescent="0.25">
      <c r="B489" s="75"/>
      <c r="C489" s="75"/>
      <c r="D489" s="76"/>
      <c r="G489" s="77"/>
      <c r="H489" s="77"/>
      <c r="I489" s="77"/>
      <c r="J489" s="77"/>
      <c r="K489" s="77"/>
      <c r="L489" s="77"/>
      <c r="M489" s="77"/>
      <c r="N489" s="77"/>
      <c r="O489" s="77"/>
      <c r="P489" s="77"/>
      <c r="Q489" s="77"/>
      <c r="R489" s="77"/>
      <c r="S489" s="77"/>
      <c r="T489" s="77"/>
      <c r="U489" s="77"/>
      <c r="V489" s="77"/>
      <c r="W489" s="77"/>
      <c r="X489" s="77"/>
      <c r="Y489" s="77"/>
      <c r="Z489" s="77"/>
      <c r="AA489" s="77"/>
      <c r="AB489" s="77"/>
      <c r="AC489" s="77"/>
    </row>
    <row r="490" spans="2:29" x14ac:dyDescent="0.25">
      <c r="B490" s="75"/>
      <c r="C490" s="75"/>
      <c r="D490" s="76"/>
      <c r="G490" s="77"/>
      <c r="H490" s="77"/>
      <c r="I490" s="77"/>
      <c r="J490" s="77"/>
      <c r="K490" s="77"/>
      <c r="L490" s="77"/>
      <c r="M490" s="77"/>
      <c r="N490" s="77"/>
      <c r="O490" s="77"/>
      <c r="P490" s="77"/>
      <c r="Q490" s="77"/>
      <c r="R490" s="77"/>
      <c r="S490" s="77"/>
      <c r="T490" s="77"/>
      <c r="U490" s="77"/>
      <c r="V490" s="77"/>
      <c r="W490" s="77"/>
      <c r="X490" s="77"/>
      <c r="Y490" s="77"/>
      <c r="Z490" s="77"/>
      <c r="AA490" s="77"/>
      <c r="AB490" s="77"/>
      <c r="AC490" s="77"/>
    </row>
    <row r="491" spans="2:29" x14ac:dyDescent="0.25">
      <c r="B491" s="75"/>
      <c r="C491" s="75"/>
      <c r="D491" s="76"/>
      <c r="G491" s="77"/>
      <c r="H491" s="77"/>
      <c r="I491" s="77"/>
      <c r="J491" s="77"/>
      <c r="K491" s="77"/>
      <c r="L491" s="77"/>
      <c r="M491" s="77"/>
      <c r="N491" s="77"/>
      <c r="O491" s="77"/>
      <c r="P491" s="77"/>
      <c r="Q491" s="77"/>
      <c r="R491" s="77"/>
      <c r="S491" s="77"/>
      <c r="T491" s="77"/>
      <c r="U491" s="77"/>
      <c r="V491" s="77"/>
      <c r="W491" s="77"/>
      <c r="X491" s="77"/>
      <c r="Y491" s="77"/>
      <c r="Z491" s="77"/>
      <c r="AA491" s="77"/>
      <c r="AB491" s="77"/>
      <c r="AC491" s="77"/>
    </row>
    <row r="492" spans="2:29" x14ac:dyDescent="0.25">
      <c r="B492" s="75"/>
      <c r="C492" s="75"/>
      <c r="D492" s="76"/>
      <c r="G492" s="77"/>
      <c r="H492" s="77"/>
      <c r="I492" s="77"/>
      <c r="J492" s="77"/>
      <c r="K492" s="77"/>
      <c r="L492" s="77"/>
      <c r="M492" s="77"/>
      <c r="N492" s="77"/>
      <c r="O492" s="77"/>
      <c r="P492" s="77"/>
      <c r="Q492" s="77"/>
      <c r="R492" s="77"/>
      <c r="S492" s="77"/>
      <c r="T492" s="77"/>
      <c r="U492" s="77"/>
      <c r="V492" s="77"/>
      <c r="W492" s="77"/>
      <c r="X492" s="77"/>
      <c r="Y492" s="77"/>
      <c r="Z492" s="77"/>
      <c r="AA492" s="77"/>
      <c r="AB492" s="77"/>
      <c r="AC492" s="77"/>
    </row>
    <row r="493" spans="2:29" x14ac:dyDescent="0.25">
      <c r="B493" s="75"/>
      <c r="C493" s="75"/>
      <c r="D493" s="76"/>
      <c r="G493" s="77"/>
      <c r="H493" s="77"/>
      <c r="I493" s="77"/>
      <c r="J493" s="77"/>
      <c r="K493" s="77"/>
      <c r="L493" s="77"/>
      <c r="M493" s="77"/>
      <c r="N493" s="77"/>
      <c r="O493" s="77"/>
      <c r="P493" s="77"/>
      <c r="Q493" s="77"/>
      <c r="R493" s="77"/>
      <c r="S493" s="77"/>
      <c r="T493" s="77"/>
      <c r="U493" s="77"/>
      <c r="V493" s="77"/>
      <c r="W493" s="77"/>
      <c r="X493" s="77"/>
      <c r="Y493" s="77"/>
      <c r="Z493" s="77"/>
      <c r="AA493" s="77"/>
      <c r="AB493" s="77"/>
      <c r="AC493" s="77"/>
    </row>
    <row r="494" spans="2:29" x14ac:dyDescent="0.25">
      <c r="B494" s="75"/>
      <c r="C494" s="75"/>
      <c r="D494" s="76"/>
      <c r="G494" s="77"/>
      <c r="H494" s="77"/>
      <c r="I494" s="77"/>
      <c r="J494" s="77"/>
      <c r="K494" s="77"/>
      <c r="L494" s="77"/>
      <c r="M494" s="77"/>
      <c r="N494" s="77"/>
      <c r="O494" s="77"/>
      <c r="P494" s="77"/>
      <c r="Q494" s="77"/>
      <c r="R494" s="77"/>
      <c r="S494" s="77"/>
      <c r="T494" s="77"/>
      <c r="U494" s="77"/>
      <c r="V494" s="77"/>
      <c r="W494" s="77"/>
      <c r="X494" s="77"/>
      <c r="Y494" s="77"/>
      <c r="Z494" s="77"/>
      <c r="AA494" s="77"/>
      <c r="AB494" s="77"/>
      <c r="AC494" s="77"/>
    </row>
    <row r="495" spans="2:29" x14ac:dyDescent="0.25">
      <c r="B495" s="75"/>
      <c r="C495" s="75"/>
      <c r="D495" s="76"/>
      <c r="G495" s="77"/>
      <c r="H495" s="77"/>
      <c r="I495" s="77"/>
      <c r="J495" s="77"/>
      <c r="K495" s="77"/>
      <c r="L495" s="77"/>
      <c r="M495" s="77"/>
      <c r="N495" s="77"/>
      <c r="O495" s="77"/>
      <c r="P495" s="77"/>
      <c r="Q495" s="77"/>
      <c r="R495" s="77"/>
      <c r="S495" s="77"/>
      <c r="T495" s="77"/>
      <c r="U495" s="77"/>
      <c r="V495" s="77"/>
      <c r="W495" s="77"/>
      <c r="X495" s="77"/>
      <c r="Y495" s="77"/>
      <c r="Z495" s="77"/>
      <c r="AA495" s="77"/>
      <c r="AB495" s="77"/>
      <c r="AC495" s="77"/>
    </row>
    <row r="496" spans="2:29" x14ac:dyDescent="0.25">
      <c r="B496" s="75"/>
      <c r="C496" s="75"/>
      <c r="D496" s="76"/>
      <c r="G496" s="77"/>
      <c r="H496" s="77"/>
      <c r="I496" s="77"/>
      <c r="J496" s="77"/>
      <c r="K496" s="77"/>
      <c r="L496" s="77"/>
      <c r="M496" s="77"/>
      <c r="N496" s="77"/>
      <c r="O496" s="77"/>
      <c r="P496" s="77"/>
      <c r="Q496" s="77"/>
      <c r="R496" s="77"/>
      <c r="S496" s="77"/>
      <c r="T496" s="77"/>
      <c r="U496" s="77"/>
      <c r="V496" s="77"/>
      <c r="W496" s="77"/>
      <c r="X496" s="77"/>
      <c r="Y496" s="77"/>
      <c r="Z496" s="77"/>
      <c r="AA496" s="77"/>
      <c r="AB496" s="77"/>
      <c r="AC496" s="77"/>
    </row>
    <row r="497" spans="2:29" x14ac:dyDescent="0.25">
      <c r="B497" s="75"/>
      <c r="C497" s="75"/>
      <c r="D497" s="76"/>
      <c r="G497" s="77"/>
      <c r="H497" s="77"/>
      <c r="I497" s="77"/>
      <c r="J497" s="77"/>
      <c r="K497" s="77"/>
      <c r="L497" s="77"/>
      <c r="M497" s="77"/>
      <c r="N497" s="77"/>
      <c r="O497" s="77"/>
      <c r="P497" s="77"/>
      <c r="Q497" s="77"/>
      <c r="R497" s="77"/>
      <c r="S497" s="77"/>
      <c r="T497" s="77"/>
      <c r="U497" s="77"/>
      <c r="V497" s="77"/>
      <c r="W497" s="77"/>
      <c r="X497" s="77"/>
      <c r="Y497" s="77"/>
      <c r="Z497" s="77"/>
      <c r="AA497" s="77"/>
      <c r="AB497" s="77"/>
      <c r="AC497" s="77"/>
    </row>
    <row r="498" spans="2:29" x14ac:dyDescent="0.25">
      <c r="B498" s="75"/>
      <c r="C498" s="75"/>
      <c r="D498" s="76"/>
      <c r="G498" s="77"/>
      <c r="H498" s="77"/>
      <c r="I498" s="77"/>
      <c r="J498" s="77"/>
      <c r="K498" s="77"/>
      <c r="L498" s="77"/>
      <c r="M498" s="77"/>
      <c r="N498" s="77"/>
      <c r="O498" s="77"/>
      <c r="P498" s="77"/>
      <c r="Q498" s="77"/>
      <c r="R498" s="77"/>
      <c r="S498" s="77"/>
      <c r="T498" s="77"/>
      <c r="U498" s="77"/>
      <c r="V498" s="77"/>
      <c r="W498" s="77"/>
      <c r="X498" s="77"/>
      <c r="Y498" s="77"/>
      <c r="Z498" s="77"/>
      <c r="AA498" s="77"/>
      <c r="AB498" s="77"/>
      <c r="AC498" s="77"/>
    </row>
    <row r="499" spans="2:29" x14ac:dyDescent="0.25">
      <c r="B499" s="75"/>
      <c r="C499" s="75"/>
      <c r="D499" s="76"/>
      <c r="G499" s="77"/>
      <c r="H499" s="77"/>
      <c r="I499" s="77"/>
      <c r="J499" s="77"/>
      <c r="K499" s="77"/>
      <c r="L499" s="77"/>
      <c r="M499" s="77"/>
      <c r="N499" s="77"/>
      <c r="O499" s="77"/>
      <c r="P499" s="77"/>
      <c r="Q499" s="77"/>
      <c r="R499" s="77"/>
      <c r="S499" s="77"/>
      <c r="T499" s="77"/>
      <c r="U499" s="77"/>
      <c r="V499" s="77"/>
      <c r="W499" s="77"/>
      <c r="X499" s="77"/>
      <c r="Y499" s="77"/>
      <c r="Z499" s="77"/>
      <c r="AA499" s="77"/>
      <c r="AB499" s="77"/>
      <c r="AC499" s="77"/>
    </row>
    <row r="500" spans="2:29" x14ac:dyDescent="0.25">
      <c r="B500" s="75"/>
      <c r="C500" s="75"/>
      <c r="D500" s="76"/>
      <c r="G500" s="77"/>
      <c r="H500" s="77"/>
      <c r="I500" s="77"/>
      <c r="J500" s="77"/>
      <c r="K500" s="77"/>
      <c r="L500" s="77"/>
      <c r="M500" s="77"/>
      <c r="N500" s="77"/>
      <c r="O500" s="77"/>
      <c r="P500" s="77"/>
      <c r="Q500" s="77"/>
      <c r="R500" s="77"/>
      <c r="S500" s="77"/>
      <c r="T500" s="77"/>
      <c r="U500" s="77"/>
      <c r="V500" s="77"/>
      <c r="W500" s="77"/>
      <c r="X500" s="77"/>
      <c r="Y500" s="77"/>
      <c r="Z500" s="77"/>
      <c r="AA500" s="77"/>
      <c r="AB500" s="77"/>
      <c r="AC500" s="77"/>
    </row>
    <row r="501" spans="2:29" x14ac:dyDescent="0.25">
      <c r="B501" s="75"/>
      <c r="C501" s="75"/>
      <c r="D501" s="76"/>
      <c r="G501" s="77"/>
      <c r="H501" s="77"/>
      <c r="I501" s="77"/>
      <c r="J501" s="77"/>
      <c r="K501" s="77"/>
      <c r="L501" s="77"/>
      <c r="M501" s="77"/>
      <c r="N501" s="77"/>
      <c r="O501" s="77"/>
      <c r="P501" s="77"/>
      <c r="Q501" s="77"/>
      <c r="R501" s="77"/>
      <c r="S501" s="77"/>
      <c r="T501" s="77"/>
      <c r="U501" s="77"/>
      <c r="V501" s="77"/>
      <c r="W501" s="77"/>
      <c r="X501" s="77"/>
      <c r="Y501" s="77"/>
      <c r="Z501" s="77"/>
      <c r="AA501" s="77"/>
      <c r="AB501" s="77"/>
      <c r="AC501" s="77"/>
    </row>
    <row r="502" spans="2:29" x14ac:dyDescent="0.25">
      <c r="B502" s="75"/>
      <c r="C502" s="75"/>
      <c r="D502" s="76"/>
      <c r="G502" s="77"/>
      <c r="H502" s="77"/>
      <c r="I502" s="77"/>
      <c r="J502" s="77"/>
      <c r="K502" s="77"/>
      <c r="L502" s="77"/>
      <c r="M502" s="77"/>
      <c r="N502" s="77"/>
      <c r="O502" s="77"/>
      <c r="P502" s="77"/>
      <c r="Q502" s="77"/>
      <c r="R502" s="77"/>
      <c r="S502" s="77"/>
      <c r="T502" s="77"/>
      <c r="U502" s="77"/>
      <c r="V502" s="77"/>
      <c r="W502" s="77"/>
      <c r="X502" s="77"/>
      <c r="Y502" s="77"/>
      <c r="Z502" s="77"/>
      <c r="AA502" s="77"/>
      <c r="AB502" s="77"/>
      <c r="AC502" s="77"/>
    </row>
    <row r="503" spans="2:29" x14ac:dyDescent="0.25">
      <c r="B503" s="75"/>
      <c r="C503" s="75"/>
      <c r="D503" s="76"/>
      <c r="G503" s="77"/>
      <c r="H503" s="77"/>
      <c r="I503" s="77"/>
      <c r="J503" s="77"/>
      <c r="K503" s="77"/>
      <c r="L503" s="77"/>
      <c r="M503" s="77"/>
      <c r="N503" s="77"/>
      <c r="O503" s="77"/>
      <c r="P503" s="77"/>
      <c r="Q503" s="77"/>
      <c r="R503" s="77"/>
      <c r="S503" s="77"/>
      <c r="T503" s="77"/>
      <c r="U503" s="77"/>
      <c r="V503" s="77"/>
      <c r="W503" s="77"/>
      <c r="X503" s="77"/>
      <c r="Y503" s="77"/>
      <c r="Z503" s="77"/>
      <c r="AA503" s="77"/>
      <c r="AB503" s="77"/>
      <c r="AC503" s="77"/>
    </row>
    <row r="504" spans="2:29" x14ac:dyDescent="0.25">
      <c r="B504" s="75"/>
      <c r="C504" s="75"/>
      <c r="D504" s="76"/>
      <c r="G504" s="77"/>
      <c r="H504" s="77"/>
      <c r="I504" s="77"/>
      <c r="J504" s="77"/>
      <c r="K504" s="77"/>
      <c r="L504" s="77"/>
      <c r="M504" s="77"/>
      <c r="N504" s="77"/>
      <c r="O504" s="77"/>
      <c r="P504" s="77"/>
      <c r="Q504" s="77"/>
      <c r="R504" s="77"/>
      <c r="S504" s="77"/>
      <c r="T504" s="77"/>
      <c r="U504" s="77"/>
      <c r="V504" s="77"/>
      <c r="W504" s="77"/>
      <c r="X504" s="77"/>
      <c r="Y504" s="77"/>
      <c r="Z504" s="77"/>
      <c r="AA504" s="77"/>
      <c r="AB504" s="77"/>
      <c r="AC504" s="77"/>
    </row>
    <row r="505" spans="2:29" x14ac:dyDescent="0.25">
      <c r="B505" s="75"/>
      <c r="C505" s="75"/>
      <c r="D505" s="76"/>
      <c r="G505" s="77"/>
      <c r="H505" s="77"/>
      <c r="I505" s="77"/>
      <c r="J505" s="77"/>
      <c r="K505" s="77"/>
      <c r="L505" s="77"/>
      <c r="M505" s="77"/>
      <c r="N505" s="77"/>
      <c r="O505" s="77"/>
      <c r="P505" s="77"/>
      <c r="Q505" s="77"/>
      <c r="R505" s="77"/>
      <c r="S505" s="77"/>
      <c r="T505" s="77"/>
      <c r="U505" s="77"/>
      <c r="V505" s="77"/>
      <c r="W505" s="77"/>
      <c r="X505" s="77"/>
      <c r="Y505" s="77"/>
      <c r="Z505" s="77"/>
      <c r="AA505" s="77"/>
      <c r="AB505" s="77"/>
      <c r="AC505" s="77"/>
    </row>
    <row r="506" spans="2:29" x14ac:dyDescent="0.25">
      <c r="B506" s="75"/>
      <c r="C506" s="75"/>
      <c r="D506" s="76"/>
      <c r="G506" s="77"/>
      <c r="H506" s="77"/>
      <c r="I506" s="77"/>
      <c r="J506" s="77"/>
      <c r="K506" s="77"/>
      <c r="L506" s="77"/>
      <c r="M506" s="77"/>
      <c r="N506" s="77"/>
      <c r="O506" s="77"/>
      <c r="P506" s="77"/>
      <c r="Q506" s="77"/>
      <c r="R506" s="77"/>
      <c r="S506" s="77"/>
      <c r="T506" s="77"/>
      <c r="U506" s="77"/>
      <c r="V506" s="77"/>
      <c r="W506" s="77"/>
      <c r="X506" s="77"/>
      <c r="Y506" s="77"/>
      <c r="Z506" s="77"/>
      <c r="AA506" s="77"/>
      <c r="AB506" s="77"/>
      <c r="AC506" s="77"/>
    </row>
    <row r="507" spans="2:29" x14ac:dyDescent="0.25">
      <c r="B507" s="75"/>
      <c r="C507" s="75"/>
      <c r="D507" s="76"/>
      <c r="G507" s="77"/>
      <c r="H507" s="77"/>
      <c r="I507" s="77"/>
      <c r="J507" s="77"/>
      <c r="K507" s="77"/>
      <c r="L507" s="77"/>
      <c r="M507" s="77"/>
      <c r="N507" s="77"/>
      <c r="O507" s="77"/>
      <c r="P507" s="77"/>
      <c r="Q507" s="77"/>
      <c r="R507" s="77"/>
      <c r="S507" s="77"/>
      <c r="T507" s="77"/>
      <c r="U507" s="77"/>
      <c r="V507" s="77"/>
      <c r="W507" s="77"/>
      <c r="X507" s="77"/>
      <c r="Y507" s="77"/>
      <c r="Z507" s="77"/>
      <c r="AA507" s="77"/>
      <c r="AB507" s="77"/>
      <c r="AC507" s="77"/>
    </row>
    <row r="508" spans="2:29" x14ac:dyDescent="0.25">
      <c r="B508" s="75"/>
      <c r="C508" s="75"/>
      <c r="D508" s="76"/>
      <c r="G508" s="77"/>
      <c r="H508" s="77"/>
      <c r="I508" s="77"/>
      <c r="J508" s="77"/>
      <c r="K508" s="77"/>
      <c r="L508" s="77"/>
      <c r="M508" s="77"/>
      <c r="N508" s="77"/>
      <c r="O508" s="77"/>
      <c r="P508" s="77"/>
      <c r="Q508" s="77"/>
      <c r="R508" s="77"/>
      <c r="S508" s="77"/>
      <c r="T508" s="77"/>
      <c r="U508" s="77"/>
      <c r="V508" s="77"/>
      <c r="W508" s="77"/>
      <c r="X508" s="77"/>
      <c r="Y508" s="77"/>
      <c r="Z508" s="77"/>
      <c r="AA508" s="77"/>
      <c r="AB508" s="77"/>
      <c r="AC508" s="77"/>
    </row>
    <row r="509" spans="2:29" x14ac:dyDescent="0.25">
      <c r="B509" s="75"/>
      <c r="C509" s="75"/>
      <c r="D509" s="76"/>
      <c r="G509" s="77"/>
      <c r="H509" s="77"/>
      <c r="I509" s="77"/>
      <c r="J509" s="77"/>
      <c r="K509" s="77"/>
      <c r="L509" s="77"/>
      <c r="M509" s="77"/>
      <c r="N509" s="77"/>
      <c r="O509" s="77"/>
      <c r="P509" s="77"/>
      <c r="Q509" s="77"/>
      <c r="R509" s="77"/>
      <c r="S509" s="77"/>
      <c r="T509" s="77"/>
      <c r="U509" s="77"/>
      <c r="V509" s="77"/>
      <c r="W509" s="77"/>
      <c r="X509" s="77"/>
      <c r="Y509" s="77"/>
      <c r="Z509" s="77"/>
      <c r="AA509" s="77"/>
      <c r="AB509" s="77"/>
      <c r="AC509" s="77"/>
    </row>
    <row r="510" spans="2:29" x14ac:dyDescent="0.25">
      <c r="B510" s="75"/>
      <c r="C510" s="75"/>
      <c r="D510" s="76"/>
      <c r="G510" s="77"/>
      <c r="H510" s="77"/>
      <c r="I510" s="77"/>
      <c r="J510" s="77"/>
      <c r="K510" s="77"/>
      <c r="L510" s="77"/>
      <c r="M510" s="77"/>
      <c r="N510" s="77"/>
      <c r="O510" s="77"/>
      <c r="P510" s="77"/>
      <c r="Q510" s="77"/>
      <c r="R510" s="77"/>
      <c r="S510" s="77"/>
      <c r="T510" s="77"/>
      <c r="U510" s="77"/>
      <c r="V510" s="77"/>
      <c r="W510" s="77"/>
      <c r="X510" s="77"/>
      <c r="Y510" s="77"/>
      <c r="Z510" s="77"/>
      <c r="AA510" s="77"/>
      <c r="AB510" s="77"/>
      <c r="AC510" s="77"/>
    </row>
    <row r="511" spans="2:29" x14ac:dyDescent="0.25">
      <c r="B511" s="75"/>
      <c r="C511" s="75"/>
      <c r="D511" s="76"/>
      <c r="G511" s="77"/>
      <c r="H511" s="77"/>
      <c r="I511" s="77"/>
      <c r="J511" s="77"/>
      <c r="K511" s="77"/>
      <c r="L511" s="77"/>
      <c r="M511" s="77"/>
      <c r="N511" s="77"/>
      <c r="O511" s="77"/>
      <c r="P511" s="77"/>
      <c r="Q511" s="77"/>
      <c r="R511" s="77"/>
      <c r="S511" s="77"/>
      <c r="T511" s="77"/>
      <c r="U511" s="77"/>
      <c r="V511" s="77"/>
      <c r="W511" s="77"/>
      <c r="X511" s="77"/>
      <c r="Y511" s="77"/>
      <c r="Z511" s="77"/>
      <c r="AA511" s="77"/>
      <c r="AB511" s="77"/>
      <c r="AC511" s="77"/>
    </row>
    <row r="512" spans="2:29" x14ac:dyDescent="0.25">
      <c r="B512" s="75"/>
      <c r="C512" s="75"/>
      <c r="D512" s="76"/>
      <c r="G512" s="77"/>
      <c r="H512" s="77"/>
      <c r="I512" s="77"/>
      <c r="J512" s="77"/>
      <c r="K512" s="77"/>
      <c r="L512" s="77"/>
      <c r="M512" s="77"/>
      <c r="N512" s="77"/>
      <c r="O512" s="77"/>
      <c r="P512" s="77"/>
      <c r="Q512" s="77"/>
      <c r="R512" s="77"/>
      <c r="S512" s="77"/>
      <c r="T512" s="77"/>
      <c r="U512" s="77"/>
      <c r="V512" s="77"/>
      <c r="W512" s="77"/>
      <c r="X512" s="77"/>
      <c r="Y512" s="77"/>
      <c r="Z512" s="77"/>
      <c r="AA512" s="77"/>
      <c r="AB512" s="77"/>
      <c r="AC512" s="77"/>
    </row>
    <row r="513" spans="2:29" x14ac:dyDescent="0.25">
      <c r="B513" s="75"/>
      <c r="C513" s="75"/>
      <c r="D513" s="76"/>
      <c r="G513" s="77"/>
      <c r="H513" s="77"/>
      <c r="I513" s="77"/>
      <c r="J513" s="77"/>
      <c r="K513" s="77"/>
      <c r="L513" s="77"/>
      <c r="M513" s="77"/>
      <c r="N513" s="77"/>
      <c r="O513" s="77"/>
      <c r="P513" s="77"/>
      <c r="Q513" s="77"/>
      <c r="R513" s="77"/>
      <c r="S513" s="77"/>
      <c r="T513" s="77"/>
      <c r="U513" s="77"/>
      <c r="V513" s="77"/>
      <c r="W513" s="77"/>
      <c r="X513" s="77"/>
      <c r="Y513" s="77"/>
      <c r="Z513" s="77"/>
      <c r="AA513" s="77"/>
      <c r="AB513" s="77"/>
      <c r="AC513" s="77"/>
    </row>
    <row r="514" spans="2:29" x14ac:dyDescent="0.25">
      <c r="B514" s="75"/>
      <c r="C514" s="75"/>
      <c r="D514" s="76"/>
      <c r="G514" s="77"/>
      <c r="H514" s="77"/>
      <c r="I514" s="77"/>
      <c r="J514" s="77"/>
      <c r="K514" s="77"/>
      <c r="L514" s="77"/>
      <c r="M514" s="77"/>
      <c r="N514" s="77"/>
      <c r="O514" s="77"/>
      <c r="P514" s="77"/>
      <c r="Q514" s="77"/>
      <c r="R514" s="77"/>
      <c r="S514" s="77"/>
      <c r="T514" s="77"/>
      <c r="U514" s="77"/>
      <c r="V514" s="77"/>
      <c r="W514" s="77"/>
      <c r="X514" s="77"/>
      <c r="Y514" s="77"/>
      <c r="Z514" s="77"/>
      <c r="AA514" s="77"/>
      <c r="AB514" s="77"/>
      <c r="AC514" s="77"/>
    </row>
    <row r="515" spans="2:29" x14ac:dyDescent="0.25">
      <c r="B515" s="75"/>
      <c r="C515" s="75"/>
      <c r="D515" s="76"/>
      <c r="G515" s="77"/>
      <c r="H515" s="77"/>
      <c r="I515" s="77"/>
      <c r="J515" s="77"/>
      <c r="K515" s="77"/>
      <c r="L515" s="77"/>
      <c r="M515" s="77"/>
      <c r="N515" s="77"/>
      <c r="O515" s="77"/>
      <c r="P515" s="77"/>
      <c r="Q515" s="77"/>
      <c r="R515" s="77"/>
      <c r="S515" s="77"/>
      <c r="T515" s="77"/>
      <c r="U515" s="77"/>
      <c r="V515" s="77"/>
      <c r="W515" s="77"/>
      <c r="X515" s="77"/>
      <c r="Y515" s="77"/>
      <c r="Z515" s="77"/>
      <c r="AA515" s="77"/>
      <c r="AB515" s="77"/>
      <c r="AC515" s="77"/>
    </row>
    <row r="516" spans="2:29" x14ac:dyDescent="0.25">
      <c r="B516" s="75"/>
      <c r="C516" s="75"/>
      <c r="D516" s="76"/>
      <c r="G516" s="77"/>
      <c r="H516" s="77"/>
      <c r="I516" s="77"/>
      <c r="J516" s="77"/>
      <c r="K516" s="77"/>
      <c r="L516" s="77"/>
      <c r="M516" s="77"/>
      <c r="N516" s="77"/>
      <c r="O516" s="77"/>
      <c r="P516" s="77"/>
      <c r="Q516" s="77"/>
      <c r="R516" s="77"/>
      <c r="S516" s="77"/>
      <c r="T516" s="77"/>
      <c r="U516" s="77"/>
      <c r="V516" s="77"/>
      <c r="W516" s="77"/>
      <c r="X516" s="77"/>
      <c r="Y516" s="77"/>
      <c r="Z516" s="77"/>
      <c r="AA516" s="77"/>
      <c r="AB516" s="77"/>
      <c r="AC516" s="77"/>
    </row>
    <row r="517" spans="2:29" x14ac:dyDescent="0.25">
      <c r="B517" s="75"/>
      <c r="C517" s="75"/>
      <c r="D517" s="76"/>
      <c r="G517" s="77"/>
      <c r="H517" s="77"/>
      <c r="I517" s="77"/>
      <c r="J517" s="77"/>
      <c r="K517" s="77"/>
      <c r="L517" s="77"/>
      <c r="M517" s="77"/>
      <c r="N517" s="77"/>
      <c r="O517" s="77"/>
      <c r="P517" s="77"/>
      <c r="Q517" s="77"/>
      <c r="R517" s="77"/>
      <c r="S517" s="77"/>
      <c r="T517" s="77"/>
      <c r="U517" s="77"/>
      <c r="V517" s="77"/>
      <c r="W517" s="77"/>
      <c r="X517" s="77"/>
      <c r="Y517" s="77"/>
      <c r="Z517" s="77"/>
      <c r="AA517" s="77"/>
      <c r="AB517" s="77"/>
      <c r="AC517" s="77"/>
    </row>
    <row r="518" spans="2:29" x14ac:dyDescent="0.25">
      <c r="B518" s="75"/>
      <c r="C518" s="75"/>
      <c r="D518" s="76"/>
      <c r="G518" s="77"/>
      <c r="H518" s="77"/>
      <c r="I518" s="77"/>
      <c r="J518" s="77"/>
      <c r="K518" s="77"/>
      <c r="L518" s="77"/>
      <c r="M518" s="77"/>
      <c r="N518" s="77"/>
      <c r="O518" s="77"/>
      <c r="P518" s="77"/>
      <c r="Q518" s="77"/>
      <c r="R518" s="77"/>
      <c r="S518" s="77"/>
      <c r="T518" s="77"/>
      <c r="U518" s="77"/>
      <c r="V518" s="77"/>
      <c r="W518" s="77"/>
      <c r="X518" s="77"/>
      <c r="Y518" s="77"/>
      <c r="Z518" s="77"/>
      <c r="AA518" s="77"/>
      <c r="AB518" s="77"/>
      <c r="AC518" s="77"/>
    </row>
    <row r="519" spans="2:29" x14ac:dyDescent="0.25">
      <c r="B519" s="75"/>
      <c r="C519" s="75"/>
      <c r="D519" s="76"/>
      <c r="G519" s="77"/>
      <c r="H519" s="77"/>
      <c r="I519" s="77"/>
      <c r="J519" s="77"/>
      <c r="K519" s="77"/>
      <c r="L519" s="77"/>
      <c r="M519" s="77"/>
      <c r="N519" s="77"/>
      <c r="O519" s="77"/>
      <c r="P519" s="77"/>
      <c r="Q519" s="77"/>
      <c r="R519" s="77"/>
      <c r="S519" s="77"/>
      <c r="T519" s="77"/>
      <c r="U519" s="77"/>
      <c r="V519" s="77"/>
      <c r="W519" s="77"/>
      <c r="X519" s="77"/>
      <c r="Y519" s="77"/>
      <c r="Z519" s="77"/>
      <c r="AA519" s="77"/>
      <c r="AB519" s="77"/>
      <c r="AC519" s="77"/>
    </row>
    <row r="520" spans="2:29" x14ac:dyDescent="0.25">
      <c r="B520" s="75"/>
      <c r="C520" s="75"/>
      <c r="D520" s="76"/>
      <c r="G520" s="77"/>
      <c r="H520" s="77"/>
      <c r="I520" s="77"/>
      <c r="J520" s="77"/>
      <c r="K520" s="77"/>
      <c r="L520" s="77"/>
      <c r="M520" s="77"/>
      <c r="N520" s="77"/>
      <c r="O520" s="77"/>
      <c r="P520" s="77"/>
      <c r="Q520" s="77"/>
      <c r="R520" s="77"/>
      <c r="S520" s="77"/>
      <c r="T520" s="77"/>
      <c r="U520" s="77"/>
      <c r="V520" s="77"/>
      <c r="W520" s="77"/>
      <c r="X520" s="77"/>
      <c r="Y520" s="77"/>
      <c r="Z520" s="77"/>
      <c r="AA520" s="77"/>
      <c r="AB520" s="77"/>
      <c r="AC520" s="77"/>
    </row>
    <row r="521" spans="2:29" x14ac:dyDescent="0.25">
      <c r="B521" s="75"/>
      <c r="C521" s="75"/>
      <c r="D521" s="76"/>
      <c r="G521" s="77"/>
      <c r="H521" s="77"/>
      <c r="I521" s="77"/>
      <c r="J521" s="77"/>
      <c r="K521" s="77"/>
      <c r="L521" s="77"/>
      <c r="M521" s="77"/>
      <c r="N521" s="77"/>
      <c r="O521" s="77"/>
      <c r="P521" s="77"/>
      <c r="Q521" s="77"/>
      <c r="R521" s="77"/>
      <c r="S521" s="77"/>
      <c r="T521" s="77"/>
      <c r="U521" s="77"/>
      <c r="V521" s="77"/>
      <c r="W521" s="77"/>
      <c r="X521" s="77"/>
      <c r="Y521" s="77"/>
      <c r="Z521" s="77"/>
      <c r="AA521" s="77"/>
      <c r="AB521" s="77"/>
      <c r="AC521" s="77"/>
    </row>
    <row r="522" spans="2:29" x14ac:dyDescent="0.25">
      <c r="B522" s="75"/>
      <c r="C522" s="75"/>
      <c r="D522" s="76"/>
      <c r="G522" s="77"/>
      <c r="H522" s="77"/>
      <c r="I522" s="77"/>
      <c r="J522" s="77"/>
      <c r="K522" s="77"/>
      <c r="L522" s="77"/>
      <c r="M522" s="77"/>
      <c r="N522" s="77"/>
      <c r="O522" s="77"/>
      <c r="P522" s="77"/>
      <c r="Q522" s="77"/>
      <c r="R522" s="77"/>
      <c r="S522" s="77"/>
      <c r="T522" s="77"/>
      <c r="U522" s="77"/>
      <c r="V522" s="77"/>
      <c r="W522" s="77"/>
      <c r="X522" s="77"/>
      <c r="Y522" s="77"/>
      <c r="Z522" s="77"/>
      <c r="AA522" s="77"/>
      <c r="AB522" s="77"/>
      <c r="AC522" s="77"/>
    </row>
    <row r="523" spans="2:29" x14ac:dyDescent="0.25">
      <c r="B523" s="75"/>
      <c r="C523" s="75"/>
      <c r="D523" s="76"/>
      <c r="G523" s="77"/>
      <c r="H523" s="77"/>
      <c r="I523" s="77"/>
      <c r="J523" s="77"/>
      <c r="K523" s="77"/>
      <c r="L523" s="77"/>
      <c r="M523" s="77"/>
      <c r="N523" s="77"/>
      <c r="O523" s="77"/>
      <c r="P523" s="77"/>
      <c r="Q523" s="77"/>
      <c r="R523" s="77"/>
      <c r="S523" s="77"/>
      <c r="T523" s="77"/>
      <c r="U523" s="77"/>
      <c r="V523" s="77"/>
      <c r="W523" s="77"/>
      <c r="X523" s="77"/>
      <c r="Y523" s="77"/>
      <c r="Z523" s="77"/>
      <c r="AA523" s="77"/>
      <c r="AB523" s="77"/>
      <c r="AC523" s="77"/>
    </row>
    <row r="524" spans="2:29" x14ac:dyDescent="0.25">
      <c r="B524" s="75"/>
      <c r="C524" s="75"/>
      <c r="D524" s="76"/>
      <c r="G524" s="77"/>
      <c r="H524" s="77"/>
      <c r="I524" s="77"/>
      <c r="J524" s="77"/>
      <c r="K524" s="77"/>
      <c r="L524" s="77"/>
      <c r="M524" s="77"/>
      <c r="N524" s="77"/>
      <c r="O524" s="77"/>
      <c r="P524" s="77"/>
      <c r="Q524" s="77"/>
      <c r="R524" s="77"/>
      <c r="S524" s="77"/>
      <c r="T524" s="77"/>
      <c r="U524" s="77"/>
      <c r="V524" s="77"/>
      <c r="W524" s="77"/>
      <c r="X524" s="77"/>
      <c r="Y524" s="77"/>
      <c r="Z524" s="77"/>
      <c r="AA524" s="77"/>
      <c r="AB524" s="77"/>
      <c r="AC524" s="77"/>
    </row>
    <row r="525" spans="2:29" x14ac:dyDescent="0.25">
      <c r="B525" s="75"/>
      <c r="C525" s="75"/>
      <c r="D525" s="76"/>
      <c r="G525" s="77"/>
      <c r="H525" s="77"/>
      <c r="I525" s="77"/>
      <c r="J525" s="77"/>
      <c r="K525" s="77"/>
      <c r="L525" s="77"/>
      <c r="M525" s="77"/>
      <c r="N525" s="77"/>
      <c r="O525" s="77"/>
      <c r="P525" s="77"/>
      <c r="Q525" s="77"/>
      <c r="R525" s="77"/>
      <c r="S525" s="77"/>
      <c r="T525" s="77"/>
      <c r="U525" s="77"/>
      <c r="V525" s="77"/>
      <c r="W525" s="77"/>
      <c r="X525" s="77"/>
      <c r="Y525" s="77"/>
      <c r="Z525" s="77"/>
      <c r="AA525" s="77"/>
      <c r="AB525" s="77"/>
      <c r="AC525" s="77"/>
    </row>
    <row r="526" spans="2:29" x14ac:dyDescent="0.25">
      <c r="B526" s="75"/>
      <c r="C526" s="75"/>
      <c r="D526" s="76"/>
      <c r="G526" s="77"/>
      <c r="H526" s="77"/>
      <c r="I526" s="77"/>
      <c r="J526" s="77"/>
      <c r="K526" s="77"/>
      <c r="L526" s="77"/>
      <c r="M526" s="77"/>
      <c r="N526" s="77"/>
      <c r="O526" s="77"/>
      <c r="P526" s="77"/>
      <c r="Q526" s="77"/>
      <c r="R526" s="77"/>
      <c r="S526" s="77"/>
      <c r="T526" s="77"/>
      <c r="U526" s="77"/>
      <c r="V526" s="77"/>
      <c r="W526" s="77"/>
      <c r="X526" s="77"/>
      <c r="Y526" s="77"/>
      <c r="Z526" s="77"/>
      <c r="AA526" s="77"/>
      <c r="AB526" s="77"/>
      <c r="AC526" s="77"/>
    </row>
    <row r="527" spans="2:29" x14ac:dyDescent="0.25">
      <c r="B527" s="75"/>
      <c r="C527" s="75"/>
      <c r="D527" s="76"/>
      <c r="G527" s="77"/>
      <c r="H527" s="77"/>
      <c r="I527" s="77"/>
      <c r="J527" s="77"/>
      <c r="K527" s="77"/>
      <c r="L527" s="77"/>
      <c r="M527" s="77"/>
      <c r="N527" s="77"/>
      <c r="O527" s="77"/>
      <c r="P527" s="77"/>
      <c r="Q527" s="77"/>
      <c r="R527" s="77"/>
      <c r="S527" s="77"/>
      <c r="T527" s="77"/>
      <c r="U527" s="77"/>
      <c r="V527" s="77"/>
      <c r="W527" s="77"/>
      <c r="X527" s="77"/>
      <c r="Y527" s="77"/>
      <c r="Z527" s="77"/>
      <c r="AA527" s="77"/>
      <c r="AB527" s="77"/>
      <c r="AC527" s="77"/>
    </row>
    <row r="528" spans="2:29" x14ac:dyDescent="0.25">
      <c r="B528" s="75"/>
      <c r="C528" s="75"/>
      <c r="D528" s="76"/>
      <c r="G528" s="77"/>
      <c r="H528" s="77"/>
      <c r="I528" s="77"/>
      <c r="J528" s="77"/>
      <c r="K528" s="77"/>
      <c r="L528" s="77"/>
      <c r="M528" s="77"/>
      <c r="N528" s="77"/>
      <c r="O528" s="77"/>
      <c r="P528" s="77"/>
      <c r="Q528" s="77"/>
      <c r="R528" s="77"/>
      <c r="S528" s="77"/>
      <c r="T528" s="77"/>
      <c r="U528" s="77"/>
      <c r="V528" s="77"/>
      <c r="W528" s="77"/>
      <c r="X528" s="77"/>
      <c r="Y528" s="77"/>
      <c r="Z528" s="77"/>
      <c r="AA528" s="77"/>
      <c r="AB528" s="77"/>
      <c r="AC528" s="77"/>
    </row>
    <row r="529" spans="2:29" x14ac:dyDescent="0.25">
      <c r="B529" s="75"/>
      <c r="C529" s="75"/>
      <c r="D529" s="76"/>
      <c r="G529" s="77"/>
      <c r="H529" s="77"/>
      <c r="I529" s="77"/>
      <c r="J529" s="77"/>
      <c r="K529" s="77"/>
      <c r="L529" s="77"/>
      <c r="M529" s="77"/>
      <c r="N529" s="77"/>
      <c r="O529" s="77"/>
      <c r="P529" s="77"/>
      <c r="Q529" s="77"/>
      <c r="R529" s="77"/>
      <c r="S529" s="77"/>
      <c r="T529" s="77"/>
      <c r="U529" s="77"/>
      <c r="V529" s="77"/>
      <c r="W529" s="77"/>
      <c r="X529" s="77"/>
      <c r="Y529" s="77"/>
      <c r="Z529" s="77"/>
      <c r="AA529" s="77"/>
      <c r="AB529" s="77"/>
      <c r="AC529" s="77"/>
    </row>
    <row r="530" spans="2:29" x14ac:dyDescent="0.25">
      <c r="B530" s="75"/>
      <c r="C530" s="75"/>
      <c r="D530" s="76"/>
      <c r="G530" s="77"/>
      <c r="H530" s="77"/>
      <c r="I530" s="77"/>
      <c r="J530" s="77"/>
      <c r="K530" s="77"/>
      <c r="L530" s="77"/>
      <c r="M530" s="77"/>
      <c r="N530" s="77"/>
      <c r="O530" s="77"/>
      <c r="P530" s="77"/>
      <c r="Q530" s="77"/>
      <c r="R530" s="77"/>
      <c r="S530" s="77"/>
      <c r="T530" s="77"/>
      <c r="U530" s="77"/>
      <c r="V530" s="77"/>
      <c r="W530" s="77"/>
      <c r="X530" s="77"/>
      <c r="Y530" s="77"/>
      <c r="Z530" s="77"/>
      <c r="AA530" s="77"/>
      <c r="AB530" s="77"/>
      <c r="AC530" s="77"/>
    </row>
    <row r="531" spans="2:29" x14ac:dyDescent="0.25">
      <c r="B531" s="75"/>
      <c r="C531" s="75"/>
      <c r="D531" s="76"/>
      <c r="G531" s="77"/>
      <c r="H531" s="77"/>
      <c r="I531" s="77"/>
      <c r="J531" s="77"/>
      <c r="K531" s="77"/>
      <c r="L531" s="77"/>
      <c r="M531" s="77"/>
      <c r="N531" s="77"/>
      <c r="O531" s="77"/>
      <c r="P531" s="77"/>
      <c r="Q531" s="77"/>
      <c r="R531" s="77"/>
      <c r="S531" s="77"/>
      <c r="T531" s="77"/>
      <c r="U531" s="77"/>
      <c r="V531" s="77"/>
      <c r="W531" s="77"/>
      <c r="X531" s="77"/>
      <c r="Y531" s="77"/>
      <c r="Z531" s="77"/>
      <c r="AA531" s="77"/>
      <c r="AB531" s="77"/>
      <c r="AC531" s="77"/>
    </row>
    <row r="532" spans="2:29" x14ac:dyDescent="0.25">
      <c r="B532" s="75"/>
      <c r="C532" s="75"/>
      <c r="D532" s="76"/>
      <c r="G532" s="77"/>
      <c r="H532" s="77"/>
      <c r="I532" s="77"/>
      <c r="J532" s="77"/>
      <c r="K532" s="77"/>
      <c r="L532" s="77"/>
      <c r="M532" s="77"/>
      <c r="N532" s="77"/>
      <c r="O532" s="77"/>
      <c r="P532" s="77"/>
      <c r="Q532" s="77"/>
      <c r="R532" s="77"/>
      <c r="S532" s="77"/>
      <c r="T532" s="77"/>
      <c r="U532" s="77"/>
      <c r="V532" s="77"/>
      <c r="W532" s="77"/>
      <c r="X532" s="77"/>
      <c r="Y532" s="77"/>
      <c r="Z532" s="77"/>
      <c r="AA532" s="77"/>
      <c r="AB532" s="77"/>
      <c r="AC532" s="77"/>
    </row>
    <row r="533" spans="2:29" x14ac:dyDescent="0.25">
      <c r="B533" s="75"/>
      <c r="C533" s="75"/>
      <c r="D533" s="76"/>
      <c r="G533" s="77"/>
      <c r="H533" s="77"/>
      <c r="I533" s="77"/>
      <c r="J533" s="77"/>
      <c r="K533" s="77"/>
      <c r="L533" s="77"/>
      <c r="M533" s="77"/>
      <c r="N533" s="77"/>
      <c r="O533" s="77"/>
      <c r="P533" s="77"/>
      <c r="Q533" s="77"/>
      <c r="R533" s="77"/>
      <c r="S533" s="77"/>
      <c r="T533" s="77"/>
      <c r="U533" s="77"/>
      <c r="V533" s="77"/>
      <c r="W533" s="77"/>
      <c r="X533" s="77"/>
      <c r="Y533" s="77"/>
      <c r="Z533" s="77"/>
      <c r="AA533" s="77"/>
      <c r="AB533" s="77"/>
      <c r="AC533" s="77"/>
    </row>
    <row r="534" spans="2:29" x14ac:dyDescent="0.25">
      <c r="B534" s="75"/>
      <c r="C534" s="75"/>
      <c r="D534" s="76"/>
      <c r="G534" s="77"/>
      <c r="H534" s="77"/>
      <c r="I534" s="77"/>
      <c r="J534" s="77"/>
      <c r="K534" s="77"/>
      <c r="L534" s="77"/>
      <c r="M534" s="77"/>
      <c r="N534" s="77"/>
      <c r="O534" s="77"/>
      <c r="P534" s="77"/>
      <c r="Q534" s="77"/>
      <c r="R534" s="77"/>
      <c r="S534" s="77"/>
      <c r="T534" s="77"/>
      <c r="U534" s="77"/>
      <c r="V534" s="77"/>
      <c r="W534" s="77"/>
      <c r="X534" s="77"/>
      <c r="Y534" s="77"/>
      <c r="Z534" s="77"/>
      <c r="AA534" s="77"/>
      <c r="AB534" s="77"/>
      <c r="AC534" s="77"/>
    </row>
    <row r="535" spans="2:29" x14ac:dyDescent="0.25">
      <c r="B535" s="75"/>
      <c r="C535" s="75"/>
      <c r="D535" s="76"/>
      <c r="G535" s="77"/>
      <c r="H535" s="77"/>
      <c r="I535" s="77"/>
      <c r="J535" s="77"/>
      <c r="K535" s="77"/>
      <c r="L535" s="77"/>
      <c r="M535" s="77"/>
      <c r="N535" s="77"/>
      <c r="O535" s="77"/>
      <c r="P535" s="77"/>
      <c r="Q535" s="77"/>
      <c r="R535" s="77"/>
      <c r="S535" s="77"/>
      <c r="T535" s="77"/>
      <c r="U535" s="77"/>
      <c r="V535" s="77"/>
      <c r="W535" s="77"/>
      <c r="X535" s="77"/>
      <c r="Y535" s="77"/>
      <c r="Z535" s="77"/>
      <c r="AA535" s="77"/>
      <c r="AB535" s="77"/>
      <c r="AC535" s="77"/>
    </row>
    <row r="536" spans="2:29" x14ac:dyDescent="0.25">
      <c r="B536" s="75"/>
      <c r="C536" s="75"/>
      <c r="D536" s="76"/>
      <c r="G536" s="77"/>
      <c r="H536" s="77"/>
      <c r="I536" s="77"/>
      <c r="J536" s="77"/>
      <c r="K536" s="77"/>
      <c r="L536" s="77"/>
      <c r="M536" s="77"/>
      <c r="N536" s="77"/>
      <c r="O536" s="77"/>
      <c r="P536" s="77"/>
      <c r="Q536" s="77"/>
      <c r="R536" s="77"/>
      <c r="S536" s="77"/>
      <c r="T536" s="77"/>
      <c r="U536" s="77"/>
      <c r="V536" s="77"/>
      <c r="W536" s="77"/>
      <c r="X536" s="77"/>
      <c r="Y536" s="77"/>
      <c r="Z536" s="77"/>
      <c r="AA536" s="77"/>
      <c r="AB536" s="77"/>
      <c r="AC536" s="77"/>
    </row>
    <row r="537" spans="2:29" x14ac:dyDescent="0.25">
      <c r="B537" s="75"/>
      <c r="C537" s="75"/>
      <c r="D537" s="76"/>
      <c r="G537" s="77"/>
      <c r="H537" s="77"/>
      <c r="I537" s="77"/>
      <c r="J537" s="77"/>
      <c r="K537" s="77"/>
      <c r="L537" s="77"/>
      <c r="M537" s="77"/>
      <c r="N537" s="77"/>
      <c r="O537" s="77"/>
      <c r="P537" s="77"/>
      <c r="Q537" s="77"/>
      <c r="R537" s="77"/>
      <c r="S537" s="77"/>
      <c r="T537" s="77"/>
      <c r="U537" s="77"/>
      <c r="V537" s="77"/>
      <c r="W537" s="77"/>
      <c r="X537" s="77"/>
      <c r="Y537" s="77"/>
      <c r="Z537" s="77"/>
      <c r="AA537" s="77"/>
      <c r="AB537" s="77"/>
      <c r="AC537" s="77"/>
    </row>
    <row r="538" spans="2:29" x14ac:dyDescent="0.25">
      <c r="B538" s="75"/>
      <c r="C538" s="75"/>
      <c r="D538" s="76"/>
      <c r="G538" s="77"/>
      <c r="H538" s="77"/>
      <c r="I538" s="77"/>
      <c r="J538" s="77"/>
      <c r="K538" s="77"/>
      <c r="L538" s="77"/>
      <c r="M538" s="77"/>
      <c r="N538" s="77"/>
      <c r="O538" s="77"/>
      <c r="P538" s="77"/>
      <c r="Q538" s="77"/>
      <c r="R538" s="77"/>
      <c r="S538" s="77"/>
      <c r="T538" s="77"/>
      <c r="U538" s="77"/>
      <c r="V538" s="77"/>
      <c r="W538" s="77"/>
      <c r="X538" s="77"/>
      <c r="Y538" s="77"/>
      <c r="Z538" s="77"/>
      <c r="AA538" s="77"/>
      <c r="AB538" s="77"/>
      <c r="AC538" s="77"/>
    </row>
    <row r="539" spans="2:29" x14ac:dyDescent="0.25">
      <c r="B539" s="75"/>
      <c r="C539" s="75"/>
      <c r="D539" s="76"/>
      <c r="G539" s="77"/>
      <c r="H539" s="77"/>
      <c r="I539" s="77"/>
      <c r="J539" s="77"/>
      <c r="K539" s="77"/>
      <c r="L539" s="77"/>
      <c r="M539" s="77"/>
      <c r="N539" s="77"/>
      <c r="O539" s="77"/>
      <c r="P539" s="77"/>
      <c r="Q539" s="77"/>
      <c r="R539" s="77"/>
      <c r="S539" s="77"/>
      <c r="T539" s="77"/>
      <c r="U539" s="77"/>
      <c r="V539" s="77"/>
      <c r="W539" s="77"/>
      <c r="X539" s="77"/>
      <c r="Y539" s="77"/>
      <c r="Z539" s="77"/>
      <c r="AA539" s="77"/>
      <c r="AB539" s="77"/>
      <c r="AC539" s="77"/>
    </row>
    <row r="540" spans="2:29" x14ac:dyDescent="0.25">
      <c r="B540" s="75"/>
      <c r="C540" s="75"/>
      <c r="D540" s="76"/>
      <c r="G540" s="77"/>
      <c r="H540" s="77"/>
      <c r="I540" s="77"/>
      <c r="J540" s="77"/>
      <c r="K540" s="77"/>
      <c r="L540" s="77"/>
      <c r="M540" s="77"/>
      <c r="N540" s="77"/>
      <c r="O540" s="77"/>
      <c r="P540" s="77"/>
      <c r="Q540" s="77"/>
      <c r="R540" s="77"/>
      <c r="S540" s="77"/>
      <c r="T540" s="77"/>
      <c r="U540" s="77"/>
      <c r="V540" s="77"/>
      <c r="W540" s="77"/>
      <c r="X540" s="77"/>
      <c r="Y540" s="77"/>
      <c r="Z540" s="77"/>
      <c r="AA540" s="77"/>
      <c r="AB540" s="77"/>
      <c r="AC540" s="77"/>
    </row>
    <row r="541" spans="2:29" x14ac:dyDescent="0.25">
      <c r="B541" s="75"/>
      <c r="C541" s="75"/>
      <c r="D541" s="76"/>
      <c r="G541" s="77"/>
      <c r="H541" s="77"/>
      <c r="I541" s="77"/>
      <c r="J541" s="77"/>
      <c r="K541" s="77"/>
      <c r="L541" s="77"/>
      <c r="M541" s="77"/>
      <c r="N541" s="77"/>
      <c r="O541" s="77"/>
      <c r="P541" s="77"/>
      <c r="Q541" s="77"/>
      <c r="R541" s="77"/>
      <c r="S541" s="77"/>
      <c r="T541" s="77"/>
      <c r="U541" s="77"/>
      <c r="V541" s="77"/>
      <c r="W541" s="77"/>
      <c r="X541" s="77"/>
      <c r="Y541" s="77"/>
      <c r="Z541" s="77"/>
      <c r="AA541" s="77"/>
      <c r="AB541" s="77"/>
      <c r="AC541" s="77"/>
    </row>
    <row r="542" spans="2:29" x14ac:dyDescent="0.25">
      <c r="B542" s="75"/>
      <c r="C542" s="75"/>
      <c r="D542" s="76"/>
      <c r="G542" s="77"/>
      <c r="H542" s="77"/>
      <c r="I542" s="77"/>
      <c r="J542" s="77"/>
      <c r="K542" s="77"/>
      <c r="L542" s="77"/>
      <c r="M542" s="77"/>
      <c r="N542" s="77"/>
      <c r="O542" s="77"/>
      <c r="P542" s="77"/>
      <c r="Q542" s="77"/>
      <c r="R542" s="77"/>
      <c r="S542" s="77"/>
      <c r="T542" s="77"/>
      <c r="U542" s="77"/>
      <c r="V542" s="77"/>
      <c r="W542" s="77"/>
      <c r="X542" s="77"/>
      <c r="Y542" s="77"/>
      <c r="Z542" s="77"/>
      <c r="AA542" s="77"/>
      <c r="AB542" s="77"/>
      <c r="AC542" s="77"/>
    </row>
    <row r="543" spans="2:29" x14ac:dyDescent="0.25">
      <c r="B543" s="75"/>
      <c r="C543" s="75"/>
      <c r="D543" s="76"/>
      <c r="G543" s="77"/>
      <c r="H543" s="77"/>
      <c r="I543" s="77"/>
      <c r="J543" s="77"/>
      <c r="K543" s="77"/>
      <c r="L543" s="77"/>
      <c r="M543" s="77"/>
      <c r="N543" s="77"/>
      <c r="O543" s="77"/>
      <c r="P543" s="77"/>
      <c r="Q543" s="77"/>
      <c r="R543" s="77"/>
      <c r="S543" s="77"/>
      <c r="T543" s="77"/>
      <c r="U543" s="77"/>
      <c r="V543" s="77"/>
      <c r="W543" s="77"/>
      <c r="X543" s="77"/>
      <c r="Y543" s="77"/>
      <c r="Z543" s="77"/>
      <c r="AA543" s="77"/>
      <c r="AB543" s="77"/>
      <c r="AC543" s="77"/>
    </row>
    <row r="544" spans="2:29" x14ac:dyDescent="0.25">
      <c r="B544" s="75"/>
      <c r="C544" s="75"/>
      <c r="D544" s="76"/>
      <c r="G544" s="77"/>
      <c r="H544" s="77"/>
      <c r="I544" s="77"/>
      <c r="J544" s="77"/>
      <c r="K544" s="77"/>
      <c r="L544" s="77"/>
      <c r="M544" s="77"/>
      <c r="N544" s="77"/>
      <c r="O544" s="77"/>
      <c r="P544" s="77"/>
      <c r="Q544" s="77"/>
      <c r="R544" s="77"/>
      <c r="S544" s="77"/>
      <c r="T544" s="77"/>
      <c r="U544" s="77"/>
      <c r="V544" s="77"/>
      <c r="W544" s="77"/>
      <c r="X544" s="77"/>
      <c r="Y544" s="77"/>
      <c r="Z544" s="77"/>
      <c r="AA544" s="77"/>
      <c r="AB544" s="77"/>
      <c r="AC544" s="77"/>
    </row>
    <row r="545" spans="2:29" x14ac:dyDescent="0.25">
      <c r="B545" s="75"/>
      <c r="C545" s="75"/>
      <c r="D545" s="76"/>
      <c r="G545" s="77"/>
      <c r="H545" s="77"/>
      <c r="I545" s="77"/>
      <c r="J545" s="77"/>
      <c r="K545" s="77"/>
      <c r="L545" s="77"/>
      <c r="M545" s="77"/>
      <c r="N545" s="77"/>
      <c r="O545" s="77"/>
      <c r="P545" s="77"/>
      <c r="Q545" s="77"/>
      <c r="R545" s="77"/>
      <c r="S545" s="77"/>
      <c r="T545" s="77"/>
      <c r="U545" s="77"/>
      <c r="V545" s="77"/>
      <c r="W545" s="77"/>
      <c r="X545" s="77"/>
      <c r="Y545" s="77"/>
      <c r="Z545" s="77"/>
      <c r="AA545" s="77"/>
      <c r="AB545" s="77"/>
      <c r="AC545" s="77"/>
    </row>
    <row r="546" spans="2:29" x14ac:dyDescent="0.25">
      <c r="B546" s="75"/>
      <c r="C546" s="75"/>
      <c r="D546" s="76"/>
      <c r="G546" s="77"/>
      <c r="H546" s="77"/>
      <c r="I546" s="77"/>
      <c r="J546" s="77"/>
      <c r="K546" s="77"/>
      <c r="L546" s="77"/>
      <c r="M546" s="77"/>
      <c r="N546" s="77"/>
      <c r="O546" s="77"/>
      <c r="P546" s="77"/>
      <c r="Q546" s="77"/>
      <c r="R546" s="77"/>
      <c r="S546" s="77"/>
      <c r="T546" s="77"/>
      <c r="U546" s="77"/>
      <c r="V546" s="77"/>
      <c r="W546" s="77"/>
      <c r="X546" s="77"/>
      <c r="Y546" s="77"/>
      <c r="Z546" s="77"/>
      <c r="AA546" s="77"/>
      <c r="AB546" s="77"/>
      <c r="AC546" s="77"/>
    </row>
    <row r="547" spans="2:29" x14ac:dyDescent="0.25">
      <c r="B547" s="75"/>
      <c r="C547" s="75"/>
      <c r="D547" s="76"/>
      <c r="G547" s="77"/>
      <c r="H547" s="77"/>
      <c r="I547" s="77"/>
      <c r="J547" s="77"/>
      <c r="K547" s="77"/>
      <c r="L547" s="77"/>
      <c r="M547" s="77"/>
      <c r="N547" s="77"/>
      <c r="O547" s="77"/>
      <c r="P547" s="77"/>
      <c r="Q547" s="77"/>
      <c r="R547" s="77"/>
      <c r="S547" s="77"/>
      <c r="T547" s="77"/>
      <c r="U547" s="77"/>
      <c r="V547" s="77"/>
      <c r="W547" s="77"/>
      <c r="X547" s="77"/>
      <c r="Y547" s="77"/>
      <c r="Z547" s="77"/>
      <c r="AA547" s="77"/>
      <c r="AB547" s="77"/>
      <c r="AC547" s="77"/>
    </row>
    <row r="548" spans="2:29" x14ac:dyDescent="0.25">
      <c r="B548" s="75"/>
      <c r="C548" s="75"/>
      <c r="D548" s="76"/>
      <c r="G548" s="77"/>
      <c r="H548" s="77"/>
      <c r="I548" s="77"/>
      <c r="J548" s="77"/>
      <c r="K548" s="77"/>
      <c r="L548" s="77"/>
      <c r="M548" s="77"/>
      <c r="N548" s="77"/>
      <c r="O548" s="77"/>
      <c r="P548" s="77"/>
      <c r="Q548" s="77"/>
      <c r="R548" s="77"/>
      <c r="S548" s="77"/>
      <c r="T548" s="77"/>
      <c r="U548" s="77"/>
      <c r="V548" s="77"/>
      <c r="W548" s="77"/>
      <c r="X548" s="77"/>
      <c r="Y548" s="77"/>
      <c r="Z548" s="77"/>
      <c r="AA548" s="77"/>
      <c r="AB548" s="77"/>
      <c r="AC548" s="77"/>
    </row>
    <row r="549" spans="2:29" x14ac:dyDescent="0.25">
      <c r="B549" s="75"/>
      <c r="C549" s="75"/>
      <c r="D549" s="76"/>
      <c r="G549" s="77"/>
      <c r="H549" s="77"/>
      <c r="I549" s="77"/>
      <c r="J549" s="77"/>
      <c r="K549" s="77"/>
      <c r="L549" s="77"/>
      <c r="M549" s="77"/>
      <c r="N549" s="77"/>
      <c r="O549" s="77"/>
      <c r="P549" s="77"/>
      <c r="Q549" s="77"/>
      <c r="R549" s="77"/>
      <c r="S549" s="77"/>
      <c r="T549" s="77"/>
      <c r="U549" s="77"/>
      <c r="V549" s="77"/>
      <c r="W549" s="77"/>
      <c r="X549" s="77"/>
      <c r="Y549" s="77"/>
      <c r="Z549" s="77"/>
      <c r="AA549" s="77"/>
      <c r="AB549" s="77"/>
      <c r="AC549" s="77"/>
    </row>
    <row r="550" spans="2:29" x14ac:dyDescent="0.25">
      <c r="B550" s="75"/>
      <c r="C550" s="75"/>
      <c r="D550" s="76"/>
      <c r="G550" s="77"/>
      <c r="H550" s="77"/>
      <c r="I550" s="77"/>
      <c r="J550" s="77"/>
      <c r="K550" s="77"/>
      <c r="L550" s="77"/>
      <c r="M550" s="77"/>
      <c r="N550" s="77"/>
      <c r="O550" s="77"/>
      <c r="P550" s="77"/>
      <c r="Q550" s="77"/>
      <c r="R550" s="77"/>
      <c r="S550" s="77"/>
      <c r="T550" s="77"/>
      <c r="U550" s="77"/>
      <c r="V550" s="77"/>
      <c r="W550" s="77"/>
      <c r="X550" s="77"/>
      <c r="Y550" s="77"/>
      <c r="Z550" s="77"/>
      <c r="AA550" s="77"/>
      <c r="AB550" s="77"/>
      <c r="AC550" s="77"/>
    </row>
    <row r="551" spans="2:29" x14ac:dyDescent="0.25">
      <c r="B551" s="75"/>
      <c r="C551" s="75"/>
      <c r="D551" s="76"/>
      <c r="G551" s="77"/>
      <c r="H551" s="77"/>
      <c r="I551" s="77"/>
      <c r="J551" s="77"/>
      <c r="K551" s="77"/>
      <c r="L551" s="77"/>
      <c r="M551" s="77"/>
      <c r="N551" s="77"/>
      <c r="O551" s="77"/>
      <c r="P551" s="77"/>
      <c r="Q551" s="77"/>
      <c r="R551" s="77"/>
      <c r="S551" s="77"/>
      <c r="T551" s="77"/>
      <c r="U551" s="77"/>
      <c r="V551" s="77"/>
      <c r="W551" s="77"/>
      <c r="X551" s="77"/>
      <c r="Y551" s="77"/>
      <c r="Z551" s="77"/>
      <c r="AA551" s="77"/>
      <c r="AB551" s="77"/>
      <c r="AC551" s="77"/>
    </row>
    <row r="552" spans="2:29" x14ac:dyDescent="0.25">
      <c r="B552" s="75"/>
      <c r="C552" s="75"/>
      <c r="D552" s="76"/>
      <c r="G552" s="77"/>
      <c r="H552" s="77"/>
      <c r="I552" s="77"/>
      <c r="J552" s="77"/>
      <c r="K552" s="77"/>
      <c r="L552" s="77"/>
      <c r="M552" s="77"/>
      <c r="N552" s="77"/>
      <c r="O552" s="77"/>
      <c r="P552" s="77"/>
      <c r="Q552" s="77"/>
      <c r="R552" s="77"/>
      <c r="S552" s="77"/>
      <c r="T552" s="77"/>
      <c r="U552" s="77"/>
      <c r="V552" s="77"/>
      <c r="W552" s="77"/>
      <c r="X552" s="77"/>
      <c r="Y552" s="77"/>
      <c r="Z552" s="77"/>
      <c r="AA552" s="77"/>
      <c r="AB552" s="77"/>
      <c r="AC552" s="77"/>
    </row>
    <row r="553" spans="2:29" x14ac:dyDescent="0.25">
      <c r="B553" s="75"/>
      <c r="C553" s="75"/>
      <c r="D553" s="76"/>
      <c r="G553" s="77"/>
      <c r="H553" s="77"/>
      <c r="I553" s="77"/>
      <c r="J553" s="77"/>
      <c r="K553" s="77"/>
      <c r="L553" s="77"/>
      <c r="M553" s="77"/>
      <c r="N553" s="77"/>
      <c r="O553" s="77"/>
      <c r="P553" s="77"/>
      <c r="Q553" s="77"/>
      <c r="R553" s="77"/>
      <c r="S553" s="77"/>
      <c r="T553" s="77"/>
      <c r="U553" s="77"/>
      <c r="V553" s="77"/>
      <c r="W553" s="77"/>
      <c r="X553" s="77"/>
      <c r="Y553" s="77"/>
      <c r="Z553" s="77"/>
      <c r="AA553" s="77"/>
      <c r="AB553" s="77"/>
      <c r="AC553" s="77"/>
    </row>
    <row r="554" spans="2:29" x14ac:dyDescent="0.25">
      <c r="B554" s="75"/>
      <c r="C554" s="75"/>
      <c r="D554" s="76"/>
      <c r="G554" s="77"/>
      <c r="H554" s="77"/>
      <c r="I554" s="77"/>
      <c r="J554" s="77"/>
      <c r="K554" s="77"/>
      <c r="L554" s="77"/>
      <c r="M554" s="77"/>
      <c r="N554" s="77"/>
      <c r="O554" s="77"/>
      <c r="P554" s="77"/>
      <c r="Q554" s="77"/>
      <c r="R554" s="77"/>
      <c r="S554" s="77"/>
      <c r="T554" s="77"/>
      <c r="U554" s="77"/>
      <c r="V554" s="77"/>
      <c r="W554" s="77"/>
      <c r="X554" s="77"/>
      <c r="Y554" s="77"/>
      <c r="Z554" s="77"/>
      <c r="AA554" s="77"/>
      <c r="AB554" s="77"/>
      <c r="AC554" s="77"/>
    </row>
    <row r="555" spans="2:29" x14ac:dyDescent="0.25">
      <c r="B555" s="75"/>
      <c r="C555" s="75"/>
      <c r="D555" s="76"/>
      <c r="G555" s="77"/>
      <c r="H555" s="77"/>
      <c r="I555" s="77"/>
      <c r="J555" s="77"/>
      <c r="K555" s="77"/>
      <c r="L555" s="77"/>
      <c r="M555" s="77"/>
      <c r="N555" s="77"/>
      <c r="O555" s="77"/>
      <c r="P555" s="77"/>
      <c r="Q555" s="77"/>
      <c r="R555" s="77"/>
      <c r="S555" s="77"/>
      <c r="T555" s="77"/>
      <c r="U555" s="77"/>
      <c r="V555" s="77"/>
      <c r="W555" s="77"/>
      <c r="X555" s="77"/>
      <c r="Y555" s="77"/>
      <c r="Z555" s="77"/>
      <c r="AA555" s="77"/>
      <c r="AB555" s="77"/>
      <c r="AC555" s="77"/>
    </row>
    <row r="556" spans="2:29" x14ac:dyDescent="0.25">
      <c r="B556" s="75"/>
      <c r="C556" s="75"/>
      <c r="D556" s="76"/>
      <c r="G556" s="77"/>
      <c r="H556" s="77"/>
      <c r="I556" s="77"/>
      <c r="J556" s="77"/>
      <c r="K556" s="77"/>
      <c r="L556" s="77"/>
      <c r="M556" s="77"/>
      <c r="N556" s="77"/>
      <c r="O556" s="77"/>
      <c r="P556" s="77"/>
      <c r="Q556" s="77"/>
      <c r="R556" s="77"/>
      <c r="S556" s="77"/>
      <c r="T556" s="77"/>
      <c r="U556" s="77"/>
      <c r="V556" s="77"/>
      <c r="W556" s="77"/>
      <c r="X556" s="77"/>
      <c r="Y556" s="77"/>
      <c r="Z556" s="77"/>
      <c r="AA556" s="77"/>
      <c r="AB556" s="77"/>
      <c r="AC556" s="77"/>
    </row>
    <row r="557" spans="2:29" x14ac:dyDescent="0.25">
      <c r="B557" s="75"/>
      <c r="C557" s="75"/>
      <c r="D557" s="76"/>
      <c r="G557" s="77"/>
      <c r="H557" s="77"/>
      <c r="I557" s="77"/>
      <c r="J557" s="77"/>
      <c r="K557" s="77"/>
      <c r="L557" s="77"/>
      <c r="M557" s="77"/>
      <c r="N557" s="77"/>
      <c r="O557" s="77"/>
      <c r="P557" s="77"/>
      <c r="Q557" s="77"/>
      <c r="R557" s="77"/>
      <c r="S557" s="77"/>
      <c r="T557" s="77"/>
      <c r="U557" s="77"/>
      <c r="V557" s="77"/>
      <c r="W557" s="77"/>
      <c r="X557" s="77"/>
      <c r="Y557" s="77"/>
      <c r="Z557" s="77"/>
      <c r="AA557" s="77"/>
      <c r="AB557" s="77"/>
      <c r="AC557" s="77"/>
    </row>
    <row r="558" spans="2:29" x14ac:dyDescent="0.25">
      <c r="B558" s="75"/>
      <c r="C558" s="75"/>
      <c r="D558" s="76"/>
      <c r="G558" s="77"/>
      <c r="H558" s="77"/>
      <c r="I558" s="77"/>
      <c r="J558" s="77"/>
      <c r="K558" s="77"/>
      <c r="L558" s="77"/>
      <c r="M558" s="77"/>
      <c r="N558" s="77"/>
      <c r="O558" s="77"/>
      <c r="P558" s="77"/>
      <c r="Q558" s="77"/>
      <c r="R558" s="77"/>
      <c r="S558" s="77"/>
      <c r="T558" s="77"/>
      <c r="U558" s="77"/>
      <c r="V558" s="77"/>
      <c r="W558" s="77"/>
      <c r="X558" s="77"/>
      <c r="Y558" s="77"/>
      <c r="Z558" s="77"/>
      <c r="AA558" s="77"/>
      <c r="AB558" s="77"/>
      <c r="AC558" s="77"/>
    </row>
    <row r="559" spans="2:29" x14ac:dyDescent="0.25">
      <c r="B559" s="75"/>
      <c r="C559" s="75"/>
      <c r="D559" s="76"/>
      <c r="G559" s="77"/>
      <c r="H559" s="77"/>
      <c r="I559" s="77"/>
      <c r="J559" s="77"/>
      <c r="K559" s="77"/>
      <c r="L559" s="77"/>
      <c r="M559" s="77"/>
      <c r="N559" s="77"/>
      <c r="O559" s="77"/>
      <c r="P559" s="77"/>
      <c r="Q559" s="77"/>
      <c r="R559" s="77"/>
      <c r="S559" s="77"/>
      <c r="T559" s="77"/>
      <c r="U559" s="77"/>
      <c r="V559" s="77"/>
      <c r="W559" s="77"/>
      <c r="X559" s="77"/>
      <c r="Y559" s="77"/>
      <c r="Z559" s="77"/>
      <c r="AA559" s="77"/>
      <c r="AB559" s="77"/>
      <c r="AC559" s="77"/>
    </row>
    <row r="560" spans="2:29" x14ac:dyDescent="0.25">
      <c r="B560" s="75"/>
      <c r="C560" s="75"/>
      <c r="D560" s="76"/>
      <c r="G560" s="77"/>
      <c r="H560" s="77"/>
      <c r="I560" s="77"/>
      <c r="J560" s="77"/>
      <c r="K560" s="77"/>
      <c r="L560" s="77"/>
      <c r="M560" s="77"/>
      <c r="N560" s="77"/>
      <c r="O560" s="77"/>
      <c r="P560" s="77"/>
      <c r="Q560" s="77"/>
      <c r="R560" s="77"/>
      <c r="S560" s="77"/>
      <c r="T560" s="77"/>
      <c r="U560" s="77"/>
      <c r="V560" s="77"/>
      <c r="W560" s="77"/>
      <c r="X560" s="77"/>
      <c r="Y560" s="77"/>
      <c r="Z560" s="77"/>
      <c r="AA560" s="77"/>
      <c r="AB560" s="77"/>
      <c r="AC560" s="77"/>
    </row>
    <row r="561" spans="2:29" x14ac:dyDescent="0.25">
      <c r="B561" s="75"/>
      <c r="C561" s="75"/>
      <c r="D561" s="76"/>
      <c r="G561" s="77"/>
      <c r="H561" s="77"/>
      <c r="I561" s="77"/>
      <c r="J561" s="77"/>
      <c r="K561" s="77"/>
      <c r="L561" s="77"/>
      <c r="M561" s="77"/>
      <c r="N561" s="77"/>
      <c r="O561" s="77"/>
      <c r="P561" s="77"/>
      <c r="Q561" s="77"/>
      <c r="R561" s="77"/>
      <c r="S561" s="77"/>
      <c r="T561" s="77"/>
      <c r="U561" s="77"/>
      <c r="V561" s="77"/>
      <c r="W561" s="77"/>
      <c r="X561" s="77"/>
      <c r="Y561" s="77"/>
      <c r="Z561" s="77"/>
      <c r="AA561" s="77"/>
      <c r="AB561" s="77"/>
      <c r="AC561" s="77"/>
    </row>
    <row r="562" spans="2:29" x14ac:dyDescent="0.25">
      <c r="B562" s="75"/>
      <c r="C562" s="75"/>
      <c r="D562" s="76"/>
      <c r="G562" s="77"/>
      <c r="H562" s="77"/>
      <c r="I562" s="77"/>
      <c r="J562" s="77"/>
      <c r="K562" s="77"/>
      <c r="L562" s="77"/>
      <c r="M562" s="77"/>
      <c r="N562" s="77"/>
      <c r="O562" s="77"/>
      <c r="P562" s="77"/>
      <c r="Q562" s="77"/>
      <c r="R562" s="77"/>
      <c r="S562" s="77"/>
      <c r="T562" s="77"/>
      <c r="U562" s="77"/>
      <c r="V562" s="77"/>
      <c r="W562" s="77"/>
      <c r="X562" s="77"/>
      <c r="Y562" s="77"/>
      <c r="Z562" s="77"/>
      <c r="AA562" s="77"/>
      <c r="AB562" s="77"/>
      <c r="AC562" s="77"/>
    </row>
    <row r="563" spans="2:29" x14ac:dyDescent="0.25">
      <c r="B563" s="75"/>
      <c r="C563" s="75"/>
      <c r="D563" s="76"/>
      <c r="G563" s="77"/>
      <c r="H563" s="77"/>
      <c r="I563" s="77"/>
      <c r="J563" s="77"/>
      <c r="K563" s="77"/>
      <c r="L563" s="77"/>
      <c r="M563" s="77"/>
      <c r="N563" s="77"/>
      <c r="O563" s="77"/>
      <c r="P563" s="77"/>
      <c r="Q563" s="77"/>
      <c r="R563" s="77"/>
      <c r="S563" s="77"/>
      <c r="T563" s="77"/>
      <c r="U563" s="77"/>
      <c r="V563" s="77"/>
      <c r="W563" s="77"/>
      <c r="X563" s="77"/>
      <c r="Y563" s="77"/>
      <c r="Z563" s="77"/>
      <c r="AA563" s="77"/>
      <c r="AB563" s="77"/>
      <c r="AC563" s="77"/>
    </row>
    <row r="564" spans="2:29" x14ac:dyDescent="0.25">
      <c r="B564" s="75"/>
      <c r="C564" s="75"/>
      <c r="D564" s="76"/>
      <c r="G564" s="77"/>
      <c r="H564" s="77"/>
      <c r="I564" s="77"/>
      <c r="J564" s="77"/>
      <c r="K564" s="77"/>
      <c r="L564" s="77"/>
      <c r="M564" s="77"/>
      <c r="N564" s="77"/>
      <c r="O564" s="77"/>
      <c r="P564" s="77"/>
      <c r="Q564" s="77"/>
      <c r="R564" s="77"/>
      <c r="S564" s="77"/>
      <c r="T564" s="77"/>
      <c r="U564" s="77"/>
      <c r="V564" s="77"/>
      <c r="W564" s="77"/>
      <c r="X564" s="77"/>
      <c r="Y564" s="77"/>
      <c r="Z564" s="77"/>
      <c r="AA564" s="77"/>
      <c r="AB564" s="77"/>
      <c r="AC564" s="77"/>
    </row>
    <row r="565" spans="2:29" x14ac:dyDescent="0.25">
      <c r="B565" s="75"/>
      <c r="C565" s="75"/>
      <c r="D565" s="76"/>
      <c r="G565" s="77"/>
      <c r="H565" s="77"/>
      <c r="I565" s="77"/>
      <c r="J565" s="77"/>
      <c r="K565" s="77"/>
      <c r="L565" s="77"/>
      <c r="M565" s="77"/>
      <c r="N565" s="77"/>
      <c r="O565" s="77"/>
      <c r="P565" s="77"/>
      <c r="Q565" s="77"/>
      <c r="R565" s="77"/>
      <c r="S565" s="77"/>
      <c r="T565" s="77"/>
      <c r="U565" s="77"/>
      <c r="V565" s="77"/>
      <c r="W565" s="77"/>
      <c r="X565" s="77"/>
      <c r="Y565" s="77"/>
      <c r="Z565" s="77"/>
      <c r="AA565" s="77"/>
      <c r="AB565" s="77"/>
      <c r="AC565" s="77"/>
    </row>
    <row r="566" spans="2:29" x14ac:dyDescent="0.25">
      <c r="B566" s="75"/>
      <c r="C566" s="75"/>
      <c r="D566" s="76"/>
      <c r="G566" s="77"/>
      <c r="H566" s="77"/>
      <c r="I566" s="77"/>
      <c r="J566" s="77"/>
      <c r="K566" s="77"/>
      <c r="L566" s="77"/>
      <c r="M566" s="77"/>
      <c r="N566" s="77"/>
      <c r="O566" s="77"/>
      <c r="P566" s="77"/>
      <c r="Q566" s="77"/>
      <c r="R566" s="77"/>
      <c r="S566" s="77"/>
      <c r="T566" s="77"/>
      <c r="U566" s="77"/>
      <c r="V566" s="77"/>
      <c r="W566" s="77"/>
      <c r="X566" s="77"/>
      <c r="Y566" s="77"/>
      <c r="Z566" s="77"/>
      <c r="AA566" s="77"/>
      <c r="AB566" s="77"/>
      <c r="AC566" s="77"/>
    </row>
    <row r="567" spans="2:29" x14ac:dyDescent="0.25">
      <c r="B567" s="75"/>
      <c r="C567" s="75"/>
      <c r="D567" s="76"/>
      <c r="G567" s="77"/>
      <c r="H567" s="77"/>
      <c r="I567" s="77"/>
      <c r="J567" s="77"/>
      <c r="K567" s="77"/>
      <c r="L567" s="77"/>
      <c r="M567" s="77"/>
      <c r="N567" s="77"/>
      <c r="O567" s="77"/>
      <c r="P567" s="77"/>
      <c r="Q567" s="77"/>
      <c r="R567" s="77"/>
      <c r="S567" s="77"/>
      <c r="T567" s="77"/>
      <c r="U567" s="77"/>
      <c r="V567" s="77"/>
      <c r="W567" s="77"/>
      <c r="X567" s="77"/>
      <c r="Y567" s="77"/>
      <c r="Z567" s="77"/>
      <c r="AA567" s="77"/>
      <c r="AB567" s="77"/>
      <c r="AC567" s="77"/>
    </row>
    <row r="568" spans="2:29" x14ac:dyDescent="0.25">
      <c r="B568" s="75"/>
      <c r="C568" s="75"/>
      <c r="D568" s="76"/>
      <c r="G568" s="77"/>
      <c r="H568" s="77"/>
      <c r="I568" s="77"/>
      <c r="J568" s="77"/>
      <c r="K568" s="77"/>
      <c r="L568" s="77"/>
      <c r="M568" s="77"/>
      <c r="N568" s="77"/>
      <c r="O568" s="77"/>
      <c r="P568" s="77"/>
      <c r="Q568" s="77"/>
      <c r="R568" s="77"/>
      <c r="S568" s="77"/>
      <c r="T568" s="77"/>
      <c r="U568" s="77"/>
      <c r="V568" s="77"/>
      <c r="W568" s="77"/>
      <c r="X568" s="77"/>
      <c r="Y568" s="77"/>
      <c r="Z568" s="77"/>
      <c r="AA568" s="77"/>
      <c r="AB568" s="77"/>
      <c r="AC568" s="77"/>
    </row>
    <row r="569" spans="2:29" x14ac:dyDescent="0.25">
      <c r="B569" s="75"/>
      <c r="C569" s="75"/>
      <c r="D569" s="76"/>
      <c r="G569" s="77"/>
      <c r="H569" s="77"/>
      <c r="I569" s="77"/>
      <c r="J569" s="77"/>
      <c r="K569" s="77"/>
      <c r="L569" s="77"/>
      <c r="M569" s="77"/>
      <c r="N569" s="77"/>
      <c r="O569" s="77"/>
      <c r="P569" s="77"/>
      <c r="Q569" s="77"/>
      <c r="R569" s="77"/>
      <c r="S569" s="77"/>
      <c r="T569" s="77"/>
      <c r="U569" s="77"/>
      <c r="V569" s="77"/>
      <c r="W569" s="77"/>
      <c r="X569" s="77"/>
      <c r="Y569" s="77"/>
      <c r="Z569" s="77"/>
      <c r="AA569" s="77"/>
      <c r="AB569" s="77"/>
      <c r="AC569" s="77"/>
    </row>
    <row r="570" spans="2:29" x14ac:dyDescent="0.25">
      <c r="B570" s="75"/>
      <c r="C570" s="75"/>
      <c r="D570" s="76"/>
      <c r="G570" s="77"/>
      <c r="H570" s="77"/>
      <c r="I570" s="77"/>
      <c r="J570" s="77"/>
      <c r="K570" s="77"/>
      <c r="L570" s="77"/>
      <c r="M570" s="77"/>
      <c r="N570" s="77"/>
      <c r="O570" s="77"/>
      <c r="P570" s="77"/>
      <c r="Q570" s="77"/>
      <c r="R570" s="77"/>
      <c r="S570" s="77"/>
      <c r="T570" s="77"/>
      <c r="U570" s="77"/>
      <c r="V570" s="77"/>
      <c r="W570" s="77"/>
      <c r="X570" s="77"/>
      <c r="Y570" s="77"/>
      <c r="Z570" s="77"/>
      <c r="AA570" s="77"/>
      <c r="AB570" s="77"/>
      <c r="AC570" s="77"/>
    </row>
    <row r="571" spans="2:29" x14ac:dyDescent="0.25">
      <c r="B571" s="75"/>
      <c r="C571" s="75"/>
      <c r="D571" s="76"/>
      <c r="G571" s="77"/>
      <c r="H571" s="77"/>
      <c r="I571" s="77"/>
      <c r="J571" s="77"/>
      <c r="K571" s="77"/>
      <c r="L571" s="77"/>
      <c r="M571" s="77"/>
      <c r="N571" s="77"/>
      <c r="O571" s="77"/>
      <c r="P571" s="77"/>
      <c r="Q571" s="77"/>
      <c r="R571" s="77"/>
      <c r="S571" s="77"/>
      <c r="T571" s="77"/>
      <c r="U571" s="77"/>
      <c r="V571" s="77"/>
      <c r="W571" s="77"/>
      <c r="X571" s="77"/>
      <c r="Y571" s="77"/>
      <c r="Z571" s="77"/>
      <c r="AA571" s="77"/>
      <c r="AB571" s="77"/>
      <c r="AC571" s="77"/>
    </row>
    <row r="572" spans="2:29" x14ac:dyDescent="0.25">
      <c r="B572" s="75"/>
      <c r="C572" s="75"/>
      <c r="D572" s="76"/>
      <c r="G572" s="77"/>
      <c r="H572" s="77"/>
      <c r="I572" s="77"/>
      <c r="J572" s="77"/>
      <c r="K572" s="77"/>
      <c r="L572" s="77"/>
      <c r="M572" s="77"/>
      <c r="N572" s="77"/>
      <c r="O572" s="77"/>
      <c r="P572" s="77"/>
      <c r="Q572" s="77"/>
      <c r="R572" s="77"/>
      <c r="S572" s="77"/>
      <c r="T572" s="77"/>
      <c r="U572" s="77"/>
      <c r="V572" s="77"/>
      <c r="W572" s="77"/>
      <c r="X572" s="77"/>
      <c r="Y572" s="77"/>
      <c r="Z572" s="77"/>
      <c r="AA572" s="77"/>
      <c r="AB572" s="77"/>
      <c r="AC572" s="77"/>
    </row>
    <row r="573" spans="2:29" x14ac:dyDescent="0.25">
      <c r="B573" s="75"/>
      <c r="C573" s="75"/>
      <c r="D573" s="76"/>
      <c r="G573" s="77"/>
      <c r="H573" s="77"/>
      <c r="I573" s="77"/>
      <c r="J573" s="77"/>
      <c r="K573" s="77"/>
      <c r="L573" s="77"/>
      <c r="M573" s="77"/>
      <c r="N573" s="77"/>
      <c r="O573" s="77"/>
      <c r="P573" s="77"/>
      <c r="Q573" s="77"/>
      <c r="R573" s="77"/>
      <c r="S573" s="77"/>
      <c r="T573" s="77"/>
      <c r="U573" s="77"/>
      <c r="V573" s="77"/>
      <c r="W573" s="77"/>
      <c r="X573" s="77"/>
      <c r="Y573" s="77"/>
      <c r="Z573" s="77"/>
      <c r="AA573" s="77"/>
      <c r="AB573" s="77"/>
      <c r="AC573" s="77"/>
    </row>
    <row r="574" spans="2:29" x14ac:dyDescent="0.25">
      <c r="B574" s="75"/>
      <c r="C574" s="75"/>
      <c r="D574" s="76"/>
      <c r="G574" s="77"/>
      <c r="H574" s="77"/>
      <c r="I574" s="77"/>
      <c r="J574" s="77"/>
      <c r="K574" s="77"/>
      <c r="L574" s="77"/>
      <c r="M574" s="77"/>
      <c r="N574" s="77"/>
      <c r="O574" s="77"/>
      <c r="P574" s="77"/>
      <c r="Q574" s="77"/>
      <c r="R574" s="77"/>
      <c r="S574" s="77"/>
      <c r="T574" s="77"/>
      <c r="U574" s="77"/>
      <c r="V574" s="77"/>
      <c r="W574" s="77"/>
      <c r="X574" s="77"/>
      <c r="Y574" s="77"/>
      <c r="Z574" s="77"/>
      <c r="AA574" s="77"/>
      <c r="AB574" s="77"/>
      <c r="AC574" s="77"/>
    </row>
    <row r="575" spans="2:29" x14ac:dyDescent="0.25">
      <c r="B575" s="75"/>
      <c r="C575" s="75"/>
      <c r="D575" s="76"/>
      <c r="G575" s="77"/>
      <c r="H575" s="77"/>
      <c r="I575" s="77"/>
      <c r="J575" s="77"/>
      <c r="K575" s="77"/>
      <c r="L575" s="77"/>
      <c r="M575" s="77"/>
      <c r="N575" s="77"/>
      <c r="O575" s="77"/>
      <c r="P575" s="77"/>
      <c r="Q575" s="77"/>
      <c r="R575" s="77"/>
      <c r="S575" s="77"/>
      <c r="T575" s="77"/>
      <c r="U575" s="77"/>
      <c r="V575" s="77"/>
      <c r="W575" s="77"/>
      <c r="X575" s="77"/>
      <c r="Y575" s="77"/>
      <c r="Z575" s="77"/>
      <c r="AA575" s="77"/>
      <c r="AB575" s="77"/>
      <c r="AC575" s="77"/>
    </row>
    <row r="576" spans="2:29" x14ac:dyDescent="0.25">
      <c r="B576" s="75"/>
      <c r="C576" s="75"/>
      <c r="D576" s="76"/>
      <c r="G576" s="77"/>
      <c r="H576" s="77"/>
      <c r="I576" s="77"/>
      <c r="J576" s="77"/>
      <c r="K576" s="77"/>
      <c r="L576" s="77"/>
      <c r="M576" s="77"/>
      <c r="N576" s="77"/>
      <c r="O576" s="77"/>
      <c r="P576" s="77"/>
      <c r="Q576" s="77"/>
      <c r="R576" s="77"/>
      <c r="S576" s="77"/>
      <c r="T576" s="77"/>
      <c r="U576" s="77"/>
      <c r="V576" s="77"/>
      <c r="W576" s="77"/>
      <c r="X576" s="77"/>
      <c r="Y576" s="77"/>
      <c r="Z576" s="77"/>
      <c r="AA576" s="77"/>
      <c r="AB576" s="77"/>
      <c r="AC576" s="77"/>
    </row>
    <row r="577" spans="2:29" x14ac:dyDescent="0.25">
      <c r="B577" s="75"/>
      <c r="C577" s="75"/>
      <c r="D577" s="76"/>
      <c r="G577" s="77"/>
      <c r="H577" s="77"/>
      <c r="I577" s="77"/>
      <c r="J577" s="77"/>
      <c r="K577" s="77"/>
      <c r="L577" s="77"/>
      <c r="M577" s="77"/>
      <c r="N577" s="77"/>
      <c r="O577" s="77"/>
      <c r="P577" s="77"/>
      <c r="Q577" s="77"/>
      <c r="R577" s="77"/>
      <c r="S577" s="77"/>
      <c r="T577" s="77"/>
      <c r="U577" s="77"/>
      <c r="V577" s="77"/>
      <c r="W577" s="77"/>
      <c r="X577" s="77"/>
      <c r="Y577" s="77"/>
      <c r="Z577" s="77"/>
      <c r="AA577" s="77"/>
      <c r="AB577" s="77"/>
      <c r="AC577" s="77"/>
    </row>
    <row r="578" spans="2:29" x14ac:dyDescent="0.25">
      <c r="B578" s="75"/>
      <c r="C578" s="75"/>
      <c r="D578" s="76"/>
      <c r="G578" s="77"/>
      <c r="H578" s="77"/>
      <c r="I578" s="77"/>
      <c r="J578" s="77"/>
      <c r="K578" s="77"/>
      <c r="L578" s="77"/>
      <c r="M578" s="77"/>
      <c r="N578" s="77"/>
      <c r="O578" s="77"/>
      <c r="P578" s="77"/>
      <c r="Q578" s="77"/>
      <c r="R578" s="77"/>
      <c r="S578" s="77"/>
      <c r="T578" s="77"/>
      <c r="U578" s="77"/>
      <c r="V578" s="77"/>
      <c r="W578" s="77"/>
      <c r="X578" s="77"/>
      <c r="Y578" s="77"/>
      <c r="Z578" s="77"/>
      <c r="AA578" s="77"/>
      <c r="AB578" s="77"/>
      <c r="AC578" s="77"/>
    </row>
    <row r="579" spans="2:29" x14ac:dyDescent="0.25">
      <c r="B579" s="75"/>
      <c r="C579" s="75"/>
      <c r="D579" s="76"/>
      <c r="G579" s="77"/>
      <c r="H579" s="77"/>
      <c r="I579" s="77"/>
      <c r="J579" s="77"/>
      <c r="K579" s="77"/>
      <c r="L579" s="77"/>
      <c r="M579" s="77"/>
      <c r="N579" s="77"/>
      <c r="O579" s="77"/>
      <c r="P579" s="77"/>
      <c r="Q579" s="77"/>
      <c r="R579" s="77"/>
      <c r="S579" s="77"/>
      <c r="T579" s="77"/>
      <c r="U579" s="77"/>
      <c r="V579" s="77"/>
      <c r="W579" s="77"/>
      <c r="X579" s="77"/>
      <c r="Y579" s="77"/>
      <c r="Z579" s="77"/>
      <c r="AA579" s="77"/>
      <c r="AB579" s="77"/>
      <c r="AC579" s="77"/>
    </row>
    <row r="580" spans="2:29" x14ac:dyDescent="0.25">
      <c r="B580" s="75"/>
      <c r="C580" s="75"/>
      <c r="D580" s="76"/>
      <c r="G580" s="77"/>
      <c r="H580" s="77"/>
      <c r="I580" s="77"/>
      <c r="J580" s="77"/>
      <c r="K580" s="77"/>
      <c r="L580" s="77"/>
      <c r="M580" s="77"/>
      <c r="N580" s="77"/>
      <c r="O580" s="77"/>
      <c r="P580" s="77"/>
      <c r="Q580" s="77"/>
      <c r="R580" s="77"/>
      <c r="S580" s="77"/>
      <c r="T580" s="77"/>
      <c r="U580" s="77"/>
      <c r="V580" s="77"/>
      <c r="W580" s="77"/>
      <c r="X580" s="77"/>
      <c r="Y580" s="77"/>
      <c r="Z580" s="77"/>
      <c r="AA580" s="77"/>
      <c r="AB580" s="77"/>
      <c r="AC580" s="77"/>
    </row>
    <row r="581" spans="2:29" x14ac:dyDescent="0.25">
      <c r="B581" s="75"/>
      <c r="C581" s="75"/>
      <c r="D581" s="76"/>
      <c r="G581" s="77"/>
      <c r="H581" s="77"/>
      <c r="I581" s="77"/>
      <c r="J581" s="77"/>
      <c r="K581" s="77"/>
      <c r="L581" s="77"/>
      <c r="M581" s="77"/>
      <c r="N581" s="77"/>
      <c r="O581" s="77"/>
      <c r="P581" s="77"/>
      <c r="Q581" s="77"/>
      <c r="R581" s="77"/>
      <c r="S581" s="77"/>
      <c r="T581" s="77"/>
      <c r="U581" s="77"/>
      <c r="V581" s="77"/>
      <c r="W581" s="77"/>
      <c r="X581" s="77"/>
      <c r="Y581" s="77"/>
      <c r="Z581" s="77"/>
      <c r="AA581" s="77"/>
      <c r="AB581" s="77"/>
      <c r="AC581" s="77"/>
    </row>
    <row r="582" spans="2:29" x14ac:dyDescent="0.25">
      <c r="B582" s="75"/>
      <c r="C582" s="75"/>
      <c r="D582" s="76"/>
      <c r="G582" s="77"/>
      <c r="H582" s="77"/>
      <c r="I582" s="77"/>
      <c r="J582" s="77"/>
      <c r="K582" s="77"/>
      <c r="L582" s="77"/>
      <c r="M582" s="77"/>
      <c r="N582" s="77"/>
      <c r="O582" s="77"/>
      <c r="P582" s="77"/>
      <c r="Q582" s="77"/>
      <c r="R582" s="77"/>
      <c r="S582" s="77"/>
      <c r="T582" s="77"/>
      <c r="U582" s="77"/>
      <c r="V582" s="77"/>
      <c r="W582" s="77"/>
      <c r="X582" s="77"/>
      <c r="Y582" s="77"/>
      <c r="Z582" s="77"/>
      <c r="AA582" s="77"/>
      <c r="AB582" s="77"/>
      <c r="AC582" s="77"/>
    </row>
    <row r="583" spans="2:29" x14ac:dyDescent="0.25">
      <c r="B583" s="75"/>
      <c r="C583" s="75"/>
      <c r="D583" s="76"/>
      <c r="G583" s="77"/>
      <c r="H583" s="77"/>
      <c r="I583" s="77"/>
      <c r="J583" s="77"/>
      <c r="K583" s="77"/>
      <c r="L583" s="77"/>
      <c r="M583" s="77"/>
      <c r="N583" s="77"/>
      <c r="O583" s="77"/>
      <c r="P583" s="77"/>
      <c r="Q583" s="77"/>
      <c r="R583" s="77"/>
      <c r="S583" s="77"/>
      <c r="T583" s="77"/>
      <c r="U583" s="77"/>
      <c r="V583" s="77"/>
      <c r="W583" s="77"/>
      <c r="X583" s="77"/>
      <c r="Y583" s="77"/>
      <c r="Z583" s="77"/>
      <c r="AA583" s="77"/>
      <c r="AB583" s="77"/>
      <c r="AC583" s="77"/>
    </row>
    <row r="584" spans="2:29" x14ac:dyDescent="0.25">
      <c r="B584" s="75"/>
      <c r="C584" s="75"/>
      <c r="D584" s="76"/>
      <c r="G584" s="77"/>
      <c r="H584" s="77"/>
      <c r="I584" s="77"/>
      <c r="J584" s="77"/>
      <c r="K584" s="77"/>
      <c r="L584" s="77"/>
      <c r="M584" s="77"/>
      <c r="N584" s="77"/>
      <c r="O584" s="77"/>
      <c r="P584" s="77"/>
      <c r="Q584" s="77"/>
      <c r="R584" s="77"/>
      <c r="S584" s="77"/>
      <c r="T584" s="77"/>
      <c r="U584" s="77"/>
      <c r="V584" s="77"/>
      <c r="W584" s="77"/>
      <c r="X584" s="77"/>
      <c r="Y584" s="77"/>
      <c r="Z584" s="77"/>
      <c r="AA584" s="77"/>
      <c r="AB584" s="77"/>
      <c r="AC584" s="77"/>
    </row>
    <row r="585" spans="2:29" x14ac:dyDescent="0.25">
      <c r="B585" s="75"/>
      <c r="C585" s="75"/>
      <c r="D585" s="76"/>
      <c r="G585" s="77"/>
      <c r="H585" s="77"/>
      <c r="I585" s="77"/>
      <c r="J585" s="77"/>
      <c r="K585" s="77"/>
      <c r="L585" s="77"/>
      <c r="M585" s="77"/>
      <c r="N585" s="77"/>
      <c r="O585" s="77"/>
      <c r="P585" s="77"/>
      <c r="Q585" s="77"/>
      <c r="R585" s="77"/>
      <c r="S585" s="77"/>
      <c r="T585" s="77"/>
      <c r="U585" s="77"/>
      <c r="V585" s="77"/>
      <c r="W585" s="77"/>
      <c r="X585" s="77"/>
      <c r="Y585" s="77"/>
      <c r="Z585" s="77"/>
      <c r="AA585" s="77"/>
      <c r="AB585" s="77"/>
      <c r="AC585" s="77"/>
    </row>
    <row r="586" spans="2:29" x14ac:dyDescent="0.25">
      <c r="B586" s="75"/>
      <c r="C586" s="75"/>
      <c r="D586" s="76"/>
      <c r="G586" s="77"/>
      <c r="H586" s="77"/>
      <c r="I586" s="77"/>
      <c r="J586" s="77"/>
      <c r="K586" s="77"/>
      <c r="L586" s="77"/>
      <c r="M586" s="77"/>
      <c r="N586" s="77"/>
      <c r="O586" s="77"/>
      <c r="P586" s="77"/>
      <c r="Q586" s="77"/>
      <c r="R586" s="77"/>
      <c r="S586" s="77"/>
      <c r="T586" s="77"/>
      <c r="U586" s="77"/>
      <c r="V586" s="77"/>
      <c r="W586" s="77"/>
      <c r="X586" s="77"/>
      <c r="Y586" s="77"/>
      <c r="Z586" s="77"/>
      <c r="AA586" s="77"/>
      <c r="AB586" s="77"/>
      <c r="AC586" s="77"/>
    </row>
    <row r="587" spans="2:29" x14ac:dyDescent="0.25">
      <c r="B587" s="75"/>
      <c r="C587" s="75"/>
      <c r="D587" s="76"/>
      <c r="G587" s="77"/>
      <c r="H587" s="77"/>
      <c r="I587" s="77"/>
      <c r="J587" s="77"/>
      <c r="K587" s="77"/>
      <c r="L587" s="77"/>
      <c r="M587" s="77"/>
      <c r="N587" s="77"/>
      <c r="O587" s="77"/>
      <c r="P587" s="77"/>
      <c r="Q587" s="77"/>
      <c r="R587" s="77"/>
      <c r="S587" s="77"/>
      <c r="T587" s="77"/>
      <c r="U587" s="77"/>
      <c r="V587" s="77"/>
      <c r="W587" s="77"/>
      <c r="X587" s="77"/>
      <c r="Y587" s="77"/>
      <c r="Z587" s="77"/>
      <c r="AA587" s="77"/>
      <c r="AB587" s="77"/>
      <c r="AC587" s="77"/>
    </row>
    <row r="588" spans="2:29" x14ac:dyDescent="0.25">
      <c r="B588" s="75"/>
      <c r="C588" s="75"/>
      <c r="D588" s="76"/>
      <c r="G588" s="77"/>
      <c r="H588" s="77"/>
      <c r="I588" s="77"/>
      <c r="J588" s="77"/>
      <c r="K588" s="77"/>
      <c r="L588" s="77"/>
      <c r="M588" s="77"/>
      <c r="N588" s="77"/>
      <c r="O588" s="77"/>
      <c r="P588" s="77"/>
      <c r="Q588" s="77"/>
      <c r="R588" s="77"/>
      <c r="S588" s="77"/>
      <c r="T588" s="77"/>
      <c r="U588" s="77"/>
      <c r="V588" s="77"/>
      <c r="W588" s="77"/>
      <c r="X588" s="77"/>
      <c r="Y588" s="77"/>
      <c r="Z588" s="77"/>
      <c r="AA588" s="77"/>
      <c r="AB588" s="77"/>
      <c r="AC588" s="77"/>
    </row>
    <row r="589" spans="2:29" x14ac:dyDescent="0.25">
      <c r="B589" s="75"/>
      <c r="C589" s="75"/>
      <c r="D589" s="76"/>
      <c r="G589" s="77"/>
      <c r="H589" s="77"/>
      <c r="I589" s="77"/>
      <c r="J589" s="77"/>
      <c r="K589" s="77"/>
      <c r="L589" s="77"/>
      <c r="M589" s="77"/>
      <c r="N589" s="77"/>
      <c r="O589" s="77"/>
      <c r="P589" s="77"/>
      <c r="Q589" s="77"/>
      <c r="R589" s="77"/>
      <c r="S589" s="77"/>
      <c r="T589" s="77"/>
      <c r="U589" s="77"/>
      <c r="V589" s="77"/>
      <c r="W589" s="77"/>
      <c r="X589" s="77"/>
      <c r="Y589" s="77"/>
      <c r="Z589" s="77"/>
      <c r="AA589" s="77"/>
      <c r="AB589" s="77"/>
      <c r="AC589" s="77"/>
    </row>
    <row r="590" spans="2:29" x14ac:dyDescent="0.25">
      <c r="B590" s="75"/>
      <c r="C590" s="75"/>
      <c r="D590" s="76"/>
      <c r="G590" s="77"/>
      <c r="H590" s="77"/>
      <c r="I590" s="77"/>
      <c r="J590" s="77"/>
      <c r="K590" s="77"/>
      <c r="L590" s="77"/>
      <c r="M590" s="77"/>
      <c r="N590" s="77"/>
      <c r="O590" s="77"/>
      <c r="P590" s="77"/>
      <c r="Q590" s="77"/>
      <c r="R590" s="77"/>
      <c r="S590" s="77"/>
      <c r="T590" s="77"/>
      <c r="U590" s="77"/>
      <c r="V590" s="77"/>
      <c r="W590" s="77"/>
      <c r="X590" s="77"/>
      <c r="Y590" s="77"/>
      <c r="Z590" s="77"/>
      <c r="AA590" s="77"/>
      <c r="AB590" s="77"/>
      <c r="AC590" s="77"/>
    </row>
    <row r="591" spans="2:29" x14ac:dyDescent="0.25">
      <c r="B591" s="75"/>
      <c r="C591" s="75"/>
      <c r="D591" s="76"/>
      <c r="G591" s="77"/>
      <c r="H591" s="77"/>
      <c r="I591" s="77"/>
      <c r="J591" s="77"/>
      <c r="K591" s="77"/>
      <c r="L591" s="77"/>
      <c r="M591" s="77"/>
      <c r="N591" s="77"/>
      <c r="O591" s="77"/>
      <c r="P591" s="77"/>
      <c r="Q591" s="77"/>
      <c r="R591" s="77"/>
      <c r="S591" s="77"/>
      <c r="T591" s="77"/>
      <c r="U591" s="77"/>
      <c r="V591" s="77"/>
      <c r="W591" s="77"/>
      <c r="X591" s="77"/>
      <c r="Y591" s="77"/>
      <c r="Z591" s="77"/>
      <c r="AA591" s="77"/>
      <c r="AB591" s="77"/>
      <c r="AC591" s="77"/>
    </row>
    <row r="592" spans="2:29" x14ac:dyDescent="0.25">
      <c r="B592" s="75"/>
      <c r="C592" s="75"/>
      <c r="D592" s="76"/>
      <c r="G592" s="77"/>
      <c r="H592" s="77"/>
      <c r="I592" s="77"/>
      <c r="J592" s="77"/>
      <c r="K592" s="77"/>
      <c r="L592" s="77"/>
      <c r="M592" s="77"/>
      <c r="N592" s="77"/>
      <c r="O592" s="77"/>
      <c r="P592" s="77"/>
      <c r="Q592" s="77"/>
      <c r="R592" s="77"/>
      <c r="S592" s="77"/>
      <c r="T592" s="77"/>
      <c r="U592" s="77"/>
      <c r="V592" s="77"/>
      <c r="W592" s="77"/>
      <c r="X592" s="77"/>
      <c r="Y592" s="77"/>
      <c r="Z592" s="77"/>
      <c r="AA592" s="77"/>
      <c r="AB592" s="77"/>
      <c r="AC592" s="77"/>
    </row>
    <row r="593" spans="2:29" x14ac:dyDescent="0.25">
      <c r="B593" s="75"/>
      <c r="C593" s="75"/>
      <c r="D593" s="76"/>
      <c r="G593" s="77"/>
      <c r="H593" s="77"/>
      <c r="I593" s="77"/>
      <c r="J593" s="77"/>
      <c r="K593" s="77"/>
      <c r="L593" s="77"/>
      <c r="M593" s="77"/>
      <c r="N593" s="77"/>
      <c r="O593" s="77"/>
      <c r="P593" s="77"/>
      <c r="Q593" s="77"/>
      <c r="R593" s="77"/>
      <c r="S593" s="77"/>
      <c r="T593" s="77"/>
      <c r="U593" s="77"/>
      <c r="V593" s="77"/>
      <c r="W593" s="77"/>
      <c r="X593" s="77"/>
      <c r="Y593" s="77"/>
      <c r="Z593" s="77"/>
      <c r="AA593" s="77"/>
      <c r="AB593" s="77"/>
      <c r="AC593" s="77"/>
    </row>
    <row r="594" spans="2:29" x14ac:dyDescent="0.25">
      <c r="B594" s="75"/>
      <c r="C594" s="75"/>
      <c r="D594" s="76"/>
      <c r="G594" s="77"/>
      <c r="H594" s="77"/>
      <c r="I594" s="77"/>
      <c r="J594" s="77"/>
      <c r="K594" s="77"/>
      <c r="L594" s="77"/>
      <c r="M594" s="77"/>
      <c r="N594" s="77"/>
      <c r="O594" s="77"/>
      <c r="P594" s="77"/>
      <c r="Q594" s="77"/>
      <c r="R594" s="77"/>
      <c r="S594" s="77"/>
      <c r="T594" s="77"/>
      <c r="U594" s="77"/>
      <c r="V594" s="77"/>
      <c r="W594" s="77"/>
      <c r="X594" s="77"/>
      <c r="Y594" s="77"/>
      <c r="Z594" s="77"/>
      <c r="AA594" s="77"/>
      <c r="AB594" s="77"/>
      <c r="AC594" s="77"/>
    </row>
    <row r="595" spans="2:29" x14ac:dyDescent="0.25">
      <c r="B595" s="75"/>
      <c r="C595" s="75"/>
      <c r="D595" s="76"/>
      <c r="G595" s="77"/>
      <c r="H595" s="77"/>
      <c r="I595" s="77"/>
      <c r="J595" s="77"/>
      <c r="K595" s="77"/>
      <c r="L595" s="77"/>
      <c r="M595" s="77"/>
      <c r="N595" s="77"/>
      <c r="O595" s="77"/>
      <c r="P595" s="77"/>
      <c r="Q595" s="77"/>
      <c r="R595" s="77"/>
      <c r="S595" s="77"/>
      <c r="T595" s="77"/>
      <c r="U595" s="77"/>
      <c r="V595" s="77"/>
      <c r="W595" s="77"/>
      <c r="X595" s="77"/>
      <c r="Y595" s="77"/>
      <c r="Z595" s="77"/>
      <c r="AA595" s="77"/>
      <c r="AB595" s="77"/>
      <c r="AC595" s="77"/>
    </row>
    <row r="596" spans="2:29" x14ac:dyDescent="0.25">
      <c r="B596" s="75"/>
      <c r="C596" s="75"/>
      <c r="D596" s="76"/>
      <c r="G596" s="77"/>
      <c r="H596" s="77"/>
      <c r="I596" s="77"/>
      <c r="J596" s="77"/>
      <c r="K596" s="77"/>
      <c r="L596" s="77"/>
      <c r="M596" s="77"/>
      <c r="N596" s="77"/>
      <c r="O596" s="77"/>
      <c r="P596" s="77"/>
      <c r="Q596" s="77"/>
      <c r="R596" s="77"/>
      <c r="S596" s="77"/>
      <c r="T596" s="77"/>
      <c r="U596" s="77"/>
      <c r="V596" s="77"/>
      <c r="W596" s="77"/>
      <c r="X596" s="77"/>
      <c r="Y596" s="77"/>
      <c r="Z596" s="77"/>
      <c r="AA596" s="77"/>
      <c r="AB596" s="77"/>
      <c r="AC596" s="77"/>
    </row>
    <row r="597" spans="2:29" x14ac:dyDescent="0.25">
      <c r="B597" s="75"/>
      <c r="C597" s="75"/>
      <c r="D597" s="76"/>
      <c r="G597" s="77"/>
      <c r="H597" s="77"/>
      <c r="I597" s="77"/>
      <c r="J597" s="77"/>
      <c r="K597" s="77"/>
      <c r="L597" s="77"/>
      <c r="M597" s="77"/>
      <c r="N597" s="77"/>
      <c r="O597" s="77"/>
      <c r="P597" s="77"/>
      <c r="Q597" s="77"/>
      <c r="R597" s="77"/>
      <c r="S597" s="77"/>
      <c r="T597" s="77"/>
      <c r="U597" s="77"/>
      <c r="V597" s="77"/>
      <c r="W597" s="77"/>
      <c r="X597" s="77"/>
      <c r="Y597" s="77"/>
      <c r="Z597" s="77"/>
      <c r="AA597" s="77"/>
      <c r="AB597" s="77"/>
      <c r="AC597" s="77"/>
    </row>
    <row r="598" spans="2:29" x14ac:dyDescent="0.25">
      <c r="B598" s="75"/>
      <c r="C598" s="75"/>
      <c r="D598" s="76"/>
      <c r="G598" s="77"/>
      <c r="H598" s="77"/>
      <c r="I598" s="77"/>
      <c r="J598" s="77"/>
      <c r="K598" s="77"/>
      <c r="L598" s="77"/>
      <c r="M598" s="77"/>
      <c r="N598" s="77"/>
      <c r="O598" s="77"/>
      <c r="P598" s="77"/>
      <c r="Q598" s="77"/>
      <c r="R598" s="77"/>
      <c r="S598" s="77"/>
      <c r="T598" s="77"/>
      <c r="U598" s="77"/>
      <c r="V598" s="77"/>
      <c r="W598" s="77"/>
      <c r="X598" s="77"/>
      <c r="Y598" s="77"/>
      <c r="Z598" s="77"/>
      <c r="AA598" s="77"/>
      <c r="AB598" s="77"/>
      <c r="AC598" s="77"/>
    </row>
    <row r="599" spans="2:29" x14ac:dyDescent="0.25">
      <c r="B599" s="75"/>
      <c r="C599" s="75"/>
      <c r="D599" s="76"/>
      <c r="G599" s="77"/>
      <c r="H599" s="77"/>
      <c r="I599" s="77"/>
      <c r="J599" s="77"/>
      <c r="K599" s="77"/>
      <c r="L599" s="77"/>
      <c r="M599" s="77"/>
      <c r="N599" s="77"/>
      <c r="O599" s="77"/>
      <c r="P599" s="77"/>
      <c r="Q599" s="77"/>
      <c r="R599" s="77"/>
      <c r="S599" s="77"/>
      <c r="T599" s="77"/>
      <c r="U599" s="77"/>
      <c r="V599" s="77"/>
      <c r="W599" s="77"/>
      <c r="X599" s="77"/>
      <c r="Y599" s="77"/>
      <c r="Z599" s="77"/>
      <c r="AA599" s="77"/>
      <c r="AB599" s="77"/>
      <c r="AC599" s="77"/>
    </row>
    <row r="600" spans="2:29" x14ac:dyDescent="0.25">
      <c r="B600" s="75"/>
      <c r="C600" s="75"/>
      <c r="D600" s="76"/>
      <c r="G600" s="77"/>
      <c r="H600" s="77"/>
      <c r="I600" s="77"/>
      <c r="J600" s="77"/>
      <c r="K600" s="77"/>
      <c r="L600" s="77"/>
      <c r="M600" s="77"/>
      <c r="N600" s="77"/>
      <c r="O600" s="77"/>
      <c r="P600" s="77"/>
      <c r="Q600" s="77"/>
      <c r="R600" s="77"/>
      <c r="S600" s="77"/>
      <c r="T600" s="77"/>
      <c r="U600" s="77"/>
      <c r="V600" s="77"/>
      <c r="W600" s="77"/>
      <c r="X600" s="77"/>
      <c r="Y600" s="77"/>
      <c r="Z600" s="77"/>
      <c r="AA600" s="77"/>
      <c r="AB600" s="77"/>
      <c r="AC600" s="77"/>
    </row>
    <row r="601" spans="2:29" x14ac:dyDescent="0.25">
      <c r="B601" s="75"/>
      <c r="C601" s="75"/>
      <c r="D601" s="76"/>
      <c r="G601" s="77"/>
      <c r="H601" s="77"/>
      <c r="I601" s="77"/>
      <c r="J601" s="77"/>
      <c r="K601" s="77"/>
      <c r="L601" s="77"/>
      <c r="M601" s="77"/>
      <c r="N601" s="77"/>
      <c r="O601" s="77"/>
      <c r="P601" s="77"/>
      <c r="Q601" s="77"/>
      <c r="R601" s="77"/>
      <c r="S601" s="77"/>
      <c r="T601" s="77"/>
      <c r="U601" s="77"/>
      <c r="V601" s="77"/>
      <c r="W601" s="77"/>
      <c r="X601" s="77"/>
      <c r="Y601" s="77"/>
      <c r="Z601" s="77"/>
      <c r="AA601" s="77"/>
      <c r="AB601" s="77"/>
      <c r="AC601" s="77"/>
    </row>
    <row r="602" spans="2:29" x14ac:dyDescent="0.25">
      <c r="B602" s="75"/>
      <c r="C602" s="75"/>
      <c r="D602" s="76"/>
      <c r="G602" s="77"/>
      <c r="H602" s="77"/>
      <c r="I602" s="77"/>
      <c r="J602" s="77"/>
      <c r="K602" s="77"/>
      <c r="L602" s="77"/>
      <c r="M602" s="77"/>
      <c r="N602" s="77"/>
      <c r="O602" s="77"/>
      <c r="P602" s="77"/>
      <c r="Q602" s="77"/>
      <c r="R602" s="77"/>
      <c r="S602" s="77"/>
      <c r="T602" s="77"/>
      <c r="U602" s="77"/>
      <c r="V602" s="77"/>
      <c r="W602" s="77"/>
      <c r="X602" s="77"/>
      <c r="Y602" s="77"/>
      <c r="Z602" s="77"/>
      <c r="AA602" s="77"/>
      <c r="AB602" s="77"/>
      <c r="AC602" s="77"/>
    </row>
    <row r="603" spans="2:29" x14ac:dyDescent="0.25">
      <c r="B603" s="75"/>
      <c r="C603" s="75"/>
      <c r="D603" s="76"/>
      <c r="G603" s="77"/>
      <c r="H603" s="77"/>
      <c r="I603" s="77"/>
      <c r="J603" s="77"/>
      <c r="K603" s="77"/>
      <c r="L603" s="77"/>
      <c r="M603" s="77"/>
      <c r="N603" s="77"/>
      <c r="O603" s="77"/>
      <c r="P603" s="77"/>
      <c r="Q603" s="77"/>
      <c r="R603" s="77"/>
      <c r="S603" s="77"/>
      <c r="T603" s="77"/>
      <c r="U603" s="77"/>
      <c r="V603" s="77"/>
      <c r="W603" s="77"/>
      <c r="X603" s="77"/>
      <c r="Y603" s="77"/>
      <c r="Z603" s="77"/>
      <c r="AA603" s="77"/>
      <c r="AB603" s="77"/>
      <c r="AC603" s="77"/>
    </row>
    <row r="604" spans="2:29" x14ac:dyDescent="0.25">
      <c r="B604" s="75"/>
      <c r="C604" s="75"/>
      <c r="D604" s="76"/>
      <c r="G604" s="77"/>
      <c r="H604" s="77"/>
      <c r="I604" s="77"/>
      <c r="J604" s="77"/>
      <c r="K604" s="77"/>
      <c r="L604" s="77"/>
      <c r="M604" s="77"/>
      <c r="N604" s="77"/>
      <c r="O604" s="77"/>
      <c r="P604" s="77"/>
      <c r="Q604" s="77"/>
      <c r="R604" s="77"/>
      <c r="S604" s="77"/>
      <c r="T604" s="77"/>
      <c r="U604" s="77"/>
      <c r="V604" s="77"/>
      <c r="W604" s="77"/>
      <c r="X604" s="77"/>
      <c r="Y604" s="77"/>
      <c r="Z604" s="77"/>
      <c r="AA604" s="77"/>
      <c r="AB604" s="77"/>
      <c r="AC604" s="77"/>
    </row>
    <row r="605" spans="2:29" x14ac:dyDescent="0.25">
      <c r="B605" s="75"/>
      <c r="C605" s="75"/>
      <c r="D605" s="76"/>
      <c r="G605" s="77"/>
      <c r="H605" s="77"/>
      <c r="I605" s="77"/>
      <c r="J605" s="77"/>
      <c r="K605" s="77"/>
      <c r="L605" s="77"/>
      <c r="M605" s="77"/>
      <c r="N605" s="77"/>
      <c r="O605" s="77"/>
      <c r="P605" s="77"/>
      <c r="Q605" s="77"/>
      <c r="R605" s="77"/>
      <c r="S605" s="77"/>
      <c r="T605" s="77"/>
      <c r="U605" s="77"/>
      <c r="V605" s="77"/>
      <c r="W605" s="77"/>
      <c r="X605" s="77"/>
      <c r="Y605" s="77"/>
      <c r="Z605" s="77"/>
      <c r="AA605" s="77"/>
      <c r="AB605" s="77"/>
      <c r="AC605" s="77"/>
    </row>
    <row r="606" spans="2:29" x14ac:dyDescent="0.25">
      <c r="B606" s="75"/>
      <c r="C606" s="75"/>
      <c r="D606" s="76"/>
      <c r="G606" s="77"/>
      <c r="H606" s="77"/>
      <c r="I606" s="77"/>
      <c r="J606" s="77"/>
      <c r="K606" s="77"/>
      <c r="L606" s="77"/>
      <c r="M606" s="77"/>
      <c r="N606" s="77"/>
      <c r="O606" s="77"/>
      <c r="P606" s="77"/>
      <c r="Q606" s="77"/>
      <c r="R606" s="77"/>
      <c r="S606" s="77"/>
      <c r="T606" s="77"/>
      <c r="U606" s="77"/>
      <c r="V606" s="77"/>
      <c r="W606" s="77"/>
      <c r="X606" s="77"/>
      <c r="Y606" s="77"/>
      <c r="Z606" s="77"/>
      <c r="AA606" s="77"/>
      <c r="AB606" s="77"/>
      <c r="AC606" s="77"/>
    </row>
    <row r="607" spans="2:29" x14ac:dyDescent="0.25">
      <c r="B607" s="75"/>
      <c r="C607" s="75"/>
      <c r="D607" s="76"/>
      <c r="G607" s="77"/>
      <c r="H607" s="77"/>
      <c r="I607" s="77"/>
      <c r="J607" s="77"/>
      <c r="K607" s="77"/>
      <c r="L607" s="77"/>
      <c r="M607" s="77"/>
      <c r="N607" s="77"/>
      <c r="O607" s="77"/>
      <c r="P607" s="77"/>
      <c r="Q607" s="77"/>
      <c r="R607" s="77"/>
      <c r="S607" s="77"/>
      <c r="T607" s="77"/>
      <c r="U607" s="77"/>
      <c r="V607" s="77"/>
      <c r="W607" s="77"/>
      <c r="X607" s="77"/>
      <c r="Y607" s="77"/>
      <c r="Z607" s="77"/>
      <c r="AA607" s="77"/>
      <c r="AB607" s="77"/>
      <c r="AC607" s="77"/>
    </row>
    <row r="608" spans="2:29" x14ac:dyDescent="0.25">
      <c r="B608" s="75"/>
      <c r="C608" s="75"/>
      <c r="D608" s="76"/>
      <c r="G608" s="77"/>
      <c r="H608" s="77"/>
      <c r="I608" s="77"/>
      <c r="J608" s="77"/>
      <c r="K608" s="77"/>
      <c r="L608" s="77"/>
      <c r="M608" s="77"/>
      <c r="N608" s="77"/>
      <c r="O608" s="77"/>
      <c r="P608" s="77"/>
      <c r="Q608" s="77"/>
      <c r="R608" s="77"/>
      <c r="S608" s="77"/>
      <c r="T608" s="77"/>
      <c r="U608" s="77"/>
      <c r="V608" s="77"/>
      <c r="W608" s="77"/>
      <c r="X608" s="77"/>
      <c r="Y608" s="77"/>
      <c r="Z608" s="77"/>
      <c r="AA608" s="77"/>
      <c r="AB608" s="77"/>
      <c r="AC608" s="77"/>
    </row>
    <row r="609" spans="2:29" x14ac:dyDescent="0.25">
      <c r="B609" s="75"/>
      <c r="C609" s="75"/>
      <c r="D609" s="76"/>
      <c r="G609" s="77"/>
      <c r="H609" s="77"/>
      <c r="I609" s="77"/>
      <c r="J609" s="77"/>
      <c r="K609" s="77"/>
      <c r="L609" s="77"/>
      <c r="M609" s="77"/>
      <c r="N609" s="77"/>
      <c r="O609" s="77"/>
      <c r="P609" s="77"/>
      <c r="Q609" s="77"/>
      <c r="R609" s="77"/>
      <c r="S609" s="77"/>
      <c r="T609" s="77"/>
      <c r="U609" s="77"/>
      <c r="V609" s="77"/>
      <c r="W609" s="77"/>
      <c r="X609" s="77"/>
      <c r="Y609" s="77"/>
      <c r="Z609" s="77"/>
      <c r="AA609" s="77"/>
      <c r="AB609" s="77"/>
      <c r="AC609" s="77"/>
    </row>
    <row r="610" spans="2:29" x14ac:dyDescent="0.25">
      <c r="B610" s="75"/>
      <c r="C610" s="75"/>
      <c r="D610" s="76"/>
      <c r="G610" s="77"/>
      <c r="H610" s="77"/>
      <c r="I610" s="77"/>
      <c r="J610" s="77"/>
      <c r="K610" s="77"/>
      <c r="L610" s="77"/>
      <c r="M610" s="77"/>
      <c r="N610" s="77"/>
      <c r="O610" s="77"/>
      <c r="P610" s="77"/>
      <c r="Q610" s="77"/>
      <c r="R610" s="77"/>
      <c r="S610" s="77"/>
      <c r="T610" s="77"/>
      <c r="U610" s="77"/>
      <c r="V610" s="77"/>
      <c r="W610" s="77"/>
      <c r="X610" s="77"/>
      <c r="Y610" s="77"/>
      <c r="Z610" s="77"/>
      <c r="AA610" s="77"/>
      <c r="AB610" s="77"/>
      <c r="AC610" s="77"/>
    </row>
    <row r="611" spans="2:29" x14ac:dyDescent="0.25">
      <c r="B611" s="75"/>
      <c r="C611" s="75"/>
      <c r="D611" s="76"/>
      <c r="G611" s="77"/>
      <c r="H611" s="77"/>
      <c r="I611" s="77"/>
      <c r="J611" s="77"/>
      <c r="K611" s="77"/>
      <c r="L611" s="77"/>
      <c r="M611" s="77"/>
      <c r="N611" s="77"/>
      <c r="O611" s="77"/>
      <c r="P611" s="77"/>
      <c r="Q611" s="77"/>
      <c r="R611" s="77"/>
      <c r="S611" s="77"/>
      <c r="T611" s="77"/>
      <c r="U611" s="77"/>
      <c r="V611" s="77"/>
      <c r="W611" s="77"/>
      <c r="X611" s="77"/>
      <c r="Y611" s="77"/>
      <c r="Z611" s="77"/>
      <c r="AA611" s="77"/>
      <c r="AB611" s="77"/>
      <c r="AC611" s="77"/>
    </row>
    <row r="612" spans="2:29" x14ac:dyDescent="0.25">
      <c r="B612" s="75"/>
      <c r="C612" s="75"/>
      <c r="D612" s="76"/>
      <c r="G612" s="77"/>
      <c r="H612" s="77"/>
      <c r="I612" s="77"/>
      <c r="J612" s="77"/>
      <c r="K612" s="77"/>
      <c r="L612" s="77"/>
      <c r="M612" s="77"/>
      <c r="N612" s="77"/>
      <c r="O612" s="77"/>
      <c r="P612" s="77"/>
      <c r="Q612" s="77"/>
      <c r="R612" s="77"/>
      <c r="S612" s="77"/>
      <c r="T612" s="77"/>
      <c r="U612" s="77"/>
      <c r="V612" s="77"/>
      <c r="W612" s="77"/>
      <c r="X612" s="77"/>
      <c r="Y612" s="77"/>
      <c r="Z612" s="77"/>
      <c r="AA612" s="77"/>
      <c r="AB612" s="77"/>
      <c r="AC612" s="77"/>
    </row>
    <row r="613" spans="2:29" x14ac:dyDescent="0.25">
      <c r="B613" s="75"/>
      <c r="C613" s="75"/>
      <c r="D613" s="76"/>
      <c r="G613" s="77"/>
      <c r="H613" s="77"/>
      <c r="I613" s="77"/>
      <c r="J613" s="77"/>
      <c r="K613" s="77"/>
      <c r="L613" s="77"/>
      <c r="M613" s="77"/>
      <c r="N613" s="77"/>
      <c r="O613" s="77"/>
      <c r="P613" s="77"/>
      <c r="Q613" s="77"/>
      <c r="R613" s="77"/>
      <c r="S613" s="77"/>
      <c r="T613" s="77"/>
      <c r="U613" s="77"/>
      <c r="V613" s="77"/>
      <c r="W613" s="77"/>
      <c r="X613" s="77"/>
      <c r="Y613" s="77"/>
      <c r="Z613" s="77"/>
      <c r="AA613" s="77"/>
      <c r="AB613" s="77"/>
      <c r="AC613" s="77"/>
    </row>
    <row r="614" spans="2:29" x14ac:dyDescent="0.25">
      <c r="B614" s="75"/>
      <c r="C614" s="75"/>
      <c r="D614" s="76"/>
      <c r="G614" s="77"/>
      <c r="H614" s="77"/>
      <c r="I614" s="77"/>
      <c r="J614" s="77"/>
      <c r="K614" s="77"/>
      <c r="L614" s="77"/>
      <c r="M614" s="77"/>
      <c r="N614" s="77"/>
      <c r="O614" s="77"/>
      <c r="P614" s="77"/>
      <c r="Q614" s="77"/>
      <c r="R614" s="77"/>
      <c r="S614" s="77"/>
      <c r="T614" s="77"/>
      <c r="U614" s="77"/>
      <c r="V614" s="77"/>
      <c r="W614" s="77"/>
      <c r="X614" s="77"/>
      <c r="Y614" s="77"/>
      <c r="Z614" s="77"/>
      <c r="AA614" s="77"/>
      <c r="AB614" s="77"/>
      <c r="AC614" s="77"/>
    </row>
    <row r="615" spans="2:29" x14ac:dyDescent="0.25">
      <c r="B615" s="75"/>
      <c r="C615" s="75"/>
      <c r="D615" s="76"/>
      <c r="G615" s="77"/>
      <c r="H615" s="77"/>
      <c r="I615" s="77"/>
      <c r="J615" s="77"/>
      <c r="K615" s="77"/>
      <c r="L615" s="77"/>
      <c r="M615" s="77"/>
      <c r="N615" s="77"/>
      <c r="O615" s="77"/>
      <c r="P615" s="77"/>
      <c r="Q615" s="77"/>
      <c r="R615" s="77"/>
      <c r="S615" s="77"/>
      <c r="T615" s="77"/>
      <c r="U615" s="77"/>
      <c r="V615" s="77"/>
      <c r="W615" s="77"/>
      <c r="X615" s="77"/>
      <c r="Y615" s="77"/>
      <c r="Z615" s="77"/>
      <c r="AA615" s="77"/>
      <c r="AB615" s="77"/>
      <c r="AC615" s="77"/>
    </row>
    <row r="616" spans="2:29" x14ac:dyDescent="0.25">
      <c r="B616" s="75"/>
      <c r="C616" s="75"/>
      <c r="D616" s="76"/>
      <c r="G616" s="77"/>
      <c r="H616" s="77"/>
      <c r="I616" s="77"/>
      <c r="J616" s="77"/>
      <c r="K616" s="77"/>
      <c r="L616" s="77"/>
      <c r="M616" s="77"/>
      <c r="N616" s="77"/>
      <c r="O616" s="77"/>
      <c r="P616" s="77"/>
      <c r="Q616" s="77"/>
      <c r="R616" s="77"/>
      <c r="S616" s="77"/>
      <c r="T616" s="77"/>
      <c r="U616" s="77"/>
      <c r="V616" s="77"/>
      <c r="W616" s="77"/>
      <c r="X616" s="77"/>
      <c r="Y616" s="77"/>
      <c r="Z616" s="77"/>
      <c r="AA616" s="77"/>
      <c r="AB616" s="77"/>
      <c r="AC616" s="77"/>
    </row>
    <row r="617" spans="2:29" x14ac:dyDescent="0.25">
      <c r="B617" s="75"/>
      <c r="C617" s="75"/>
      <c r="D617" s="76"/>
      <c r="G617" s="77"/>
      <c r="H617" s="77"/>
      <c r="I617" s="77"/>
      <c r="J617" s="77"/>
      <c r="K617" s="77"/>
      <c r="L617" s="77"/>
      <c r="M617" s="77"/>
      <c r="N617" s="77"/>
      <c r="O617" s="77"/>
      <c r="P617" s="77"/>
      <c r="Q617" s="77"/>
      <c r="R617" s="77"/>
      <c r="S617" s="77"/>
      <c r="T617" s="77"/>
      <c r="U617" s="77"/>
      <c r="V617" s="77"/>
      <c r="W617" s="77"/>
      <c r="X617" s="77"/>
      <c r="Y617" s="77"/>
      <c r="Z617" s="77"/>
      <c r="AA617" s="77"/>
      <c r="AB617" s="77"/>
      <c r="AC617" s="77"/>
    </row>
    <row r="618" spans="2:29" x14ac:dyDescent="0.25">
      <c r="B618" s="75"/>
      <c r="C618" s="75"/>
      <c r="D618" s="76"/>
      <c r="G618" s="77"/>
      <c r="H618" s="77"/>
      <c r="I618" s="77"/>
      <c r="J618" s="77"/>
      <c r="K618" s="77"/>
      <c r="L618" s="77"/>
      <c r="M618" s="77"/>
      <c r="N618" s="77"/>
      <c r="O618" s="77"/>
      <c r="P618" s="77"/>
      <c r="Q618" s="77"/>
      <c r="R618" s="77"/>
      <c r="S618" s="77"/>
      <c r="T618" s="77"/>
      <c r="U618" s="77"/>
      <c r="V618" s="77"/>
      <c r="W618" s="77"/>
      <c r="X618" s="77"/>
      <c r="Y618" s="77"/>
      <c r="Z618" s="77"/>
      <c r="AA618" s="77"/>
      <c r="AB618" s="77"/>
      <c r="AC618" s="77"/>
    </row>
    <row r="619" spans="2:29" x14ac:dyDescent="0.25">
      <c r="B619" s="75"/>
      <c r="C619" s="75"/>
      <c r="D619" s="76"/>
      <c r="G619" s="77"/>
      <c r="H619" s="77"/>
      <c r="I619" s="77"/>
      <c r="J619" s="77"/>
      <c r="K619" s="77"/>
      <c r="L619" s="77"/>
      <c r="M619" s="77"/>
      <c r="N619" s="77"/>
      <c r="O619" s="77"/>
      <c r="P619" s="77"/>
      <c r="Q619" s="77"/>
      <c r="R619" s="77"/>
      <c r="S619" s="77"/>
      <c r="T619" s="77"/>
      <c r="U619" s="77"/>
      <c r="V619" s="77"/>
      <c r="W619" s="77"/>
      <c r="X619" s="77"/>
      <c r="Y619" s="77"/>
      <c r="Z619" s="77"/>
      <c r="AA619" s="77"/>
      <c r="AB619" s="77"/>
      <c r="AC619" s="77"/>
    </row>
    <row r="620" spans="2:29" x14ac:dyDescent="0.25">
      <c r="B620" s="75"/>
      <c r="C620" s="75"/>
      <c r="D620" s="76"/>
      <c r="G620" s="77"/>
      <c r="H620" s="77"/>
      <c r="I620" s="77"/>
      <c r="J620" s="77"/>
      <c r="K620" s="77"/>
      <c r="L620" s="77"/>
      <c r="M620" s="77"/>
      <c r="N620" s="77"/>
      <c r="O620" s="77"/>
      <c r="P620" s="77"/>
      <c r="Q620" s="77"/>
      <c r="R620" s="77"/>
      <c r="S620" s="77"/>
      <c r="T620" s="77"/>
      <c r="U620" s="77"/>
      <c r="V620" s="77"/>
      <c r="W620" s="77"/>
      <c r="X620" s="77"/>
      <c r="Y620" s="77"/>
      <c r="Z620" s="77"/>
      <c r="AA620" s="77"/>
      <c r="AB620" s="77"/>
      <c r="AC620" s="77"/>
    </row>
    <row r="621" spans="2:29" x14ac:dyDescent="0.25">
      <c r="B621" s="75"/>
      <c r="C621" s="75"/>
      <c r="D621" s="76"/>
      <c r="G621" s="77"/>
      <c r="H621" s="77"/>
      <c r="I621" s="77"/>
      <c r="J621" s="77"/>
      <c r="K621" s="77"/>
      <c r="L621" s="77"/>
      <c r="M621" s="77"/>
      <c r="N621" s="77"/>
      <c r="O621" s="77"/>
      <c r="P621" s="77"/>
      <c r="Q621" s="77"/>
      <c r="R621" s="77"/>
      <c r="S621" s="77"/>
      <c r="T621" s="77"/>
      <c r="U621" s="77"/>
      <c r="V621" s="77"/>
      <c r="W621" s="77"/>
      <c r="X621" s="77"/>
      <c r="Y621" s="77"/>
      <c r="Z621" s="77"/>
      <c r="AA621" s="77"/>
      <c r="AB621" s="77"/>
      <c r="AC621" s="77"/>
    </row>
    <row r="622" spans="2:29" x14ac:dyDescent="0.25">
      <c r="B622" s="75"/>
      <c r="C622" s="75"/>
      <c r="D622" s="76"/>
      <c r="G622" s="77"/>
      <c r="H622" s="77"/>
      <c r="I622" s="77"/>
      <c r="J622" s="77"/>
      <c r="K622" s="77"/>
      <c r="L622" s="77"/>
      <c r="M622" s="77"/>
      <c r="N622" s="77"/>
      <c r="O622" s="77"/>
      <c r="P622" s="77"/>
      <c r="Q622" s="77"/>
      <c r="R622" s="77"/>
      <c r="S622" s="77"/>
      <c r="T622" s="77"/>
      <c r="U622" s="77"/>
      <c r="V622" s="77"/>
      <c r="W622" s="77"/>
      <c r="X622" s="77"/>
      <c r="Y622" s="77"/>
      <c r="Z622" s="77"/>
      <c r="AA622" s="77"/>
      <c r="AB622" s="77"/>
      <c r="AC622" s="77"/>
    </row>
    <row r="623" spans="2:29" x14ac:dyDescent="0.25">
      <c r="B623" s="75"/>
      <c r="C623" s="75"/>
      <c r="D623" s="76"/>
      <c r="G623" s="77"/>
      <c r="H623" s="77"/>
      <c r="I623" s="77"/>
      <c r="J623" s="77"/>
      <c r="K623" s="77"/>
      <c r="L623" s="77"/>
      <c r="M623" s="77"/>
      <c r="N623" s="77"/>
      <c r="O623" s="77"/>
      <c r="P623" s="77"/>
      <c r="Q623" s="77"/>
      <c r="R623" s="77"/>
      <c r="S623" s="77"/>
      <c r="T623" s="77"/>
      <c r="U623" s="77"/>
      <c r="V623" s="77"/>
      <c r="W623" s="77"/>
      <c r="X623" s="77"/>
      <c r="Y623" s="77"/>
      <c r="Z623" s="77"/>
      <c r="AA623" s="77"/>
      <c r="AB623" s="77"/>
      <c r="AC623" s="77"/>
    </row>
    <row r="624" spans="2:29" x14ac:dyDescent="0.25">
      <c r="B624" s="75"/>
      <c r="C624" s="75"/>
      <c r="D624" s="76"/>
      <c r="G624" s="77"/>
      <c r="H624" s="77"/>
      <c r="I624" s="77"/>
      <c r="J624" s="77"/>
      <c r="K624" s="77"/>
      <c r="L624" s="77"/>
      <c r="M624" s="77"/>
      <c r="N624" s="77"/>
      <c r="O624" s="77"/>
      <c r="P624" s="77"/>
      <c r="Q624" s="77"/>
      <c r="R624" s="77"/>
      <c r="S624" s="77"/>
      <c r="T624" s="77"/>
      <c r="U624" s="77"/>
      <c r="V624" s="77"/>
      <c r="W624" s="77"/>
      <c r="X624" s="77"/>
      <c r="Y624" s="77"/>
      <c r="Z624" s="77"/>
      <c r="AA624" s="77"/>
      <c r="AB624" s="77"/>
      <c r="AC624" s="77"/>
    </row>
    <row r="625" spans="2:29" x14ac:dyDescent="0.25">
      <c r="B625" s="75"/>
      <c r="C625" s="75"/>
      <c r="D625" s="76"/>
      <c r="G625" s="77"/>
      <c r="H625" s="77"/>
      <c r="I625" s="77"/>
      <c r="J625" s="77"/>
      <c r="K625" s="77"/>
      <c r="L625" s="77"/>
      <c r="M625" s="77"/>
      <c r="N625" s="77"/>
      <c r="O625" s="77"/>
      <c r="P625" s="77"/>
      <c r="Q625" s="77"/>
      <c r="R625" s="77"/>
      <c r="S625" s="77"/>
      <c r="T625" s="77"/>
      <c r="U625" s="77"/>
      <c r="V625" s="77"/>
      <c r="W625" s="77"/>
      <c r="X625" s="77"/>
      <c r="Y625" s="77"/>
      <c r="Z625" s="77"/>
      <c r="AA625" s="77"/>
      <c r="AB625" s="77"/>
      <c r="AC625" s="77"/>
    </row>
    <row r="626" spans="2:29" x14ac:dyDescent="0.25">
      <c r="B626" s="75"/>
      <c r="C626" s="75"/>
      <c r="D626" s="76"/>
      <c r="G626" s="77"/>
      <c r="H626" s="77"/>
      <c r="I626" s="77"/>
      <c r="J626" s="77"/>
      <c r="K626" s="77"/>
      <c r="L626" s="77"/>
      <c r="M626" s="77"/>
      <c r="N626" s="77"/>
      <c r="O626" s="77"/>
      <c r="P626" s="77"/>
      <c r="Q626" s="77"/>
      <c r="R626" s="77"/>
      <c r="S626" s="77"/>
      <c r="T626" s="77"/>
      <c r="U626" s="77"/>
      <c r="V626" s="77"/>
      <c r="W626" s="77"/>
      <c r="X626" s="77"/>
      <c r="Y626" s="77"/>
      <c r="Z626" s="77"/>
      <c r="AA626" s="77"/>
      <c r="AB626" s="77"/>
      <c r="AC626" s="77"/>
    </row>
    <row r="627" spans="2:29" x14ac:dyDescent="0.25">
      <c r="B627" s="75"/>
      <c r="C627" s="75"/>
      <c r="D627" s="76"/>
      <c r="G627" s="77"/>
      <c r="H627" s="77"/>
      <c r="I627" s="77"/>
      <c r="J627" s="77"/>
      <c r="K627" s="77"/>
      <c r="L627" s="77"/>
      <c r="M627" s="77"/>
      <c r="N627" s="77"/>
      <c r="O627" s="77"/>
      <c r="P627" s="77"/>
      <c r="Q627" s="77"/>
      <c r="R627" s="77"/>
      <c r="S627" s="77"/>
      <c r="T627" s="77"/>
      <c r="U627" s="77"/>
      <c r="V627" s="77"/>
      <c r="W627" s="77"/>
      <c r="X627" s="77"/>
      <c r="Y627" s="77"/>
      <c r="Z627" s="77"/>
      <c r="AA627" s="77"/>
      <c r="AB627" s="77"/>
      <c r="AC627" s="77"/>
    </row>
    <row r="628" spans="2:29" x14ac:dyDescent="0.25">
      <c r="B628" s="75"/>
      <c r="C628" s="75"/>
      <c r="D628" s="76"/>
      <c r="G628" s="77"/>
      <c r="H628" s="77"/>
      <c r="I628" s="77"/>
      <c r="J628" s="77"/>
      <c r="K628" s="77"/>
      <c r="L628" s="77"/>
      <c r="M628" s="77"/>
      <c r="N628" s="77"/>
      <c r="O628" s="77"/>
      <c r="P628" s="77"/>
      <c r="Q628" s="77"/>
      <c r="R628" s="77"/>
      <c r="S628" s="77"/>
      <c r="T628" s="77"/>
      <c r="U628" s="77"/>
      <c r="V628" s="77"/>
      <c r="W628" s="77"/>
      <c r="X628" s="77"/>
      <c r="Y628" s="77"/>
      <c r="Z628" s="77"/>
      <c r="AA628" s="77"/>
      <c r="AB628" s="77"/>
      <c r="AC628" s="77"/>
    </row>
    <row r="629" spans="2:29" x14ac:dyDescent="0.25">
      <c r="B629" s="75"/>
      <c r="C629" s="75"/>
      <c r="D629" s="76"/>
      <c r="G629" s="77"/>
      <c r="H629" s="77"/>
      <c r="I629" s="77"/>
      <c r="J629" s="77"/>
      <c r="K629" s="77"/>
      <c r="L629" s="77"/>
      <c r="M629" s="77"/>
      <c r="N629" s="77"/>
      <c r="O629" s="77"/>
      <c r="P629" s="77"/>
      <c r="Q629" s="77"/>
      <c r="R629" s="77"/>
      <c r="S629" s="77"/>
      <c r="T629" s="77"/>
      <c r="U629" s="77"/>
      <c r="V629" s="77"/>
      <c r="W629" s="77"/>
      <c r="X629" s="77"/>
      <c r="Y629" s="77"/>
      <c r="Z629" s="77"/>
      <c r="AA629" s="77"/>
      <c r="AB629" s="77"/>
      <c r="AC629" s="77"/>
    </row>
    <row r="630" spans="2:29" x14ac:dyDescent="0.25">
      <c r="B630" s="75"/>
      <c r="C630" s="75"/>
      <c r="D630" s="76"/>
      <c r="G630" s="77"/>
      <c r="H630" s="77"/>
      <c r="I630" s="77"/>
      <c r="J630" s="77"/>
      <c r="K630" s="77"/>
      <c r="L630" s="77"/>
      <c r="M630" s="77"/>
      <c r="N630" s="77"/>
      <c r="O630" s="77"/>
      <c r="P630" s="77"/>
      <c r="Q630" s="77"/>
      <c r="R630" s="77"/>
      <c r="S630" s="77"/>
      <c r="T630" s="77"/>
      <c r="U630" s="77"/>
      <c r="V630" s="77"/>
      <c r="W630" s="77"/>
      <c r="X630" s="77"/>
      <c r="Y630" s="77"/>
      <c r="Z630" s="77"/>
      <c r="AA630" s="77"/>
      <c r="AB630" s="77"/>
      <c r="AC630" s="77"/>
    </row>
    <row r="631" spans="2:29" x14ac:dyDescent="0.25">
      <c r="B631" s="75"/>
      <c r="C631" s="75"/>
      <c r="D631" s="76"/>
      <c r="G631" s="77"/>
      <c r="H631" s="77"/>
      <c r="I631" s="77"/>
      <c r="J631" s="77"/>
      <c r="K631" s="77"/>
      <c r="L631" s="77"/>
      <c r="M631" s="77"/>
      <c r="N631" s="77"/>
      <c r="O631" s="77"/>
      <c r="P631" s="77"/>
      <c r="Q631" s="77"/>
      <c r="R631" s="77"/>
      <c r="S631" s="77"/>
      <c r="T631" s="77"/>
      <c r="U631" s="77"/>
      <c r="V631" s="77"/>
      <c r="W631" s="77"/>
      <c r="X631" s="77"/>
      <c r="Y631" s="77"/>
      <c r="Z631" s="77"/>
      <c r="AA631" s="77"/>
      <c r="AB631" s="77"/>
      <c r="AC631" s="77"/>
    </row>
    <row r="632" spans="2:29" x14ac:dyDescent="0.25">
      <c r="B632" s="75"/>
      <c r="C632" s="75"/>
      <c r="D632" s="76"/>
      <c r="G632" s="77"/>
      <c r="H632" s="77"/>
      <c r="I632" s="77"/>
      <c r="J632" s="77"/>
      <c r="K632" s="77"/>
      <c r="L632" s="77"/>
      <c r="M632" s="77"/>
      <c r="N632" s="77"/>
      <c r="O632" s="77"/>
      <c r="P632" s="77"/>
      <c r="Q632" s="77"/>
      <c r="R632" s="77"/>
      <c r="S632" s="77"/>
      <c r="T632" s="77"/>
      <c r="U632" s="77"/>
      <c r="V632" s="77"/>
      <c r="W632" s="77"/>
      <c r="X632" s="77"/>
      <c r="Y632" s="77"/>
      <c r="Z632" s="77"/>
      <c r="AA632" s="77"/>
      <c r="AB632" s="77"/>
      <c r="AC632" s="77"/>
    </row>
    <row r="633" spans="2:29" x14ac:dyDescent="0.25">
      <c r="B633" s="75"/>
      <c r="C633" s="75"/>
      <c r="D633" s="76"/>
      <c r="G633" s="77"/>
      <c r="H633" s="77"/>
      <c r="I633" s="77"/>
      <c r="J633" s="77"/>
      <c r="K633" s="77"/>
      <c r="L633" s="77"/>
      <c r="M633" s="77"/>
      <c r="N633" s="77"/>
      <c r="O633" s="77"/>
      <c r="P633" s="77"/>
      <c r="Q633" s="77"/>
      <c r="R633" s="77"/>
      <c r="S633" s="77"/>
      <c r="T633" s="77"/>
      <c r="U633" s="77"/>
      <c r="V633" s="77"/>
      <c r="W633" s="77"/>
      <c r="X633" s="77"/>
      <c r="Y633" s="77"/>
      <c r="Z633" s="77"/>
      <c r="AA633" s="77"/>
      <c r="AB633" s="77"/>
      <c r="AC633" s="77"/>
    </row>
    <row r="634" spans="2:29" x14ac:dyDescent="0.25">
      <c r="B634" s="75"/>
      <c r="C634" s="75"/>
      <c r="D634" s="76"/>
      <c r="G634" s="77"/>
      <c r="H634" s="77"/>
      <c r="I634" s="77"/>
      <c r="J634" s="77"/>
      <c r="K634" s="77"/>
      <c r="L634" s="77"/>
      <c r="M634" s="77"/>
      <c r="N634" s="77"/>
      <c r="O634" s="77"/>
      <c r="P634" s="77"/>
      <c r="Q634" s="77"/>
      <c r="R634" s="77"/>
      <c r="S634" s="77"/>
      <c r="T634" s="77"/>
      <c r="U634" s="77"/>
      <c r="V634" s="77"/>
      <c r="W634" s="77"/>
      <c r="X634" s="77"/>
      <c r="Y634" s="77"/>
      <c r="Z634" s="77"/>
      <c r="AA634" s="77"/>
      <c r="AB634" s="77"/>
      <c r="AC634" s="77"/>
    </row>
    <row r="635" spans="2:29" x14ac:dyDescent="0.25">
      <c r="B635" s="75"/>
      <c r="C635" s="75"/>
      <c r="D635" s="76"/>
      <c r="G635" s="77"/>
      <c r="H635" s="77"/>
      <c r="I635" s="77"/>
      <c r="J635" s="77"/>
      <c r="K635" s="77"/>
      <c r="L635" s="77"/>
      <c r="M635" s="77"/>
      <c r="N635" s="77"/>
      <c r="O635" s="77"/>
      <c r="P635" s="77"/>
      <c r="Q635" s="77"/>
      <c r="R635" s="77"/>
      <c r="S635" s="77"/>
      <c r="T635" s="77"/>
      <c r="U635" s="77"/>
      <c r="V635" s="77"/>
      <c r="W635" s="77"/>
      <c r="X635" s="77"/>
      <c r="Y635" s="77"/>
      <c r="Z635" s="77"/>
      <c r="AA635" s="77"/>
      <c r="AB635" s="77"/>
      <c r="AC635" s="77"/>
    </row>
    <row r="636" spans="2:29" x14ac:dyDescent="0.25">
      <c r="B636" s="75"/>
      <c r="C636" s="75"/>
      <c r="D636" s="76"/>
      <c r="G636" s="77"/>
      <c r="H636" s="77"/>
      <c r="I636" s="77"/>
      <c r="J636" s="77"/>
      <c r="K636" s="77"/>
      <c r="L636" s="77"/>
      <c r="M636" s="77"/>
      <c r="N636" s="77"/>
      <c r="O636" s="77"/>
      <c r="P636" s="77"/>
      <c r="Q636" s="77"/>
      <c r="R636" s="77"/>
      <c r="S636" s="77"/>
      <c r="T636" s="77"/>
      <c r="U636" s="77"/>
      <c r="V636" s="77"/>
      <c r="W636" s="77"/>
      <c r="X636" s="77"/>
      <c r="Y636" s="77"/>
      <c r="Z636" s="77"/>
      <c r="AA636" s="77"/>
      <c r="AB636" s="77"/>
      <c r="AC636" s="77"/>
    </row>
    <row r="637" spans="2:29" x14ac:dyDescent="0.25">
      <c r="B637" s="75"/>
      <c r="C637" s="75"/>
      <c r="D637" s="76"/>
      <c r="G637" s="77"/>
      <c r="H637" s="77"/>
      <c r="I637" s="77"/>
      <c r="J637" s="77"/>
      <c r="K637" s="77"/>
      <c r="L637" s="77"/>
      <c r="M637" s="77"/>
      <c r="N637" s="77"/>
      <c r="O637" s="77"/>
      <c r="P637" s="77"/>
      <c r="Q637" s="77"/>
      <c r="R637" s="77"/>
      <c r="S637" s="77"/>
      <c r="T637" s="77"/>
      <c r="U637" s="77"/>
      <c r="V637" s="77"/>
      <c r="W637" s="77"/>
      <c r="X637" s="77"/>
      <c r="Y637" s="77"/>
      <c r="Z637" s="77"/>
      <c r="AA637" s="77"/>
      <c r="AB637" s="77"/>
      <c r="AC637" s="77"/>
    </row>
    <row r="638" spans="2:29" x14ac:dyDescent="0.25">
      <c r="B638" s="75"/>
      <c r="C638" s="75"/>
      <c r="D638" s="76"/>
      <c r="G638" s="77"/>
      <c r="H638" s="77"/>
      <c r="I638" s="77"/>
      <c r="J638" s="77"/>
      <c r="K638" s="77"/>
      <c r="L638" s="77"/>
      <c r="M638" s="77"/>
      <c r="N638" s="77"/>
      <c r="O638" s="77"/>
      <c r="P638" s="77"/>
      <c r="Q638" s="77"/>
      <c r="R638" s="77"/>
      <c r="S638" s="77"/>
      <c r="T638" s="77"/>
      <c r="U638" s="77"/>
      <c r="V638" s="77"/>
      <c r="W638" s="77"/>
      <c r="X638" s="77"/>
      <c r="Y638" s="77"/>
      <c r="Z638" s="77"/>
      <c r="AA638" s="77"/>
      <c r="AB638" s="77"/>
      <c r="AC638" s="77"/>
    </row>
    <row r="639" spans="2:29" x14ac:dyDescent="0.25">
      <c r="B639" s="75"/>
      <c r="C639" s="75"/>
      <c r="D639" s="76"/>
      <c r="G639" s="77"/>
      <c r="H639" s="77"/>
      <c r="I639" s="77"/>
      <c r="J639" s="77"/>
      <c r="K639" s="77"/>
      <c r="L639" s="77"/>
      <c r="M639" s="77"/>
      <c r="N639" s="77"/>
      <c r="O639" s="77"/>
      <c r="P639" s="77"/>
      <c r="Q639" s="77"/>
      <c r="R639" s="77"/>
      <c r="S639" s="77"/>
      <c r="T639" s="77"/>
      <c r="U639" s="77"/>
      <c r="V639" s="77"/>
      <c r="W639" s="77"/>
      <c r="X639" s="77"/>
      <c r="Y639" s="77"/>
      <c r="Z639" s="77"/>
      <c r="AA639" s="77"/>
      <c r="AB639" s="77"/>
      <c r="AC639" s="77"/>
    </row>
    <row r="640" spans="2:29" x14ac:dyDescent="0.25">
      <c r="B640" s="75"/>
      <c r="C640" s="75"/>
      <c r="D640" s="76"/>
      <c r="G640" s="77"/>
      <c r="H640" s="77"/>
      <c r="I640" s="77"/>
      <c r="J640" s="77"/>
      <c r="K640" s="77"/>
      <c r="L640" s="77"/>
      <c r="M640" s="77"/>
      <c r="N640" s="77"/>
      <c r="O640" s="77"/>
      <c r="P640" s="77"/>
      <c r="Q640" s="77"/>
      <c r="R640" s="77"/>
      <c r="S640" s="77"/>
      <c r="T640" s="77"/>
      <c r="U640" s="77"/>
      <c r="V640" s="77"/>
      <c r="W640" s="77"/>
      <c r="X640" s="77"/>
      <c r="Y640" s="77"/>
      <c r="Z640" s="77"/>
      <c r="AA640" s="77"/>
      <c r="AB640" s="77"/>
      <c r="AC640" s="77"/>
    </row>
    <row r="641" spans="2:29" x14ac:dyDescent="0.25">
      <c r="B641" s="75"/>
      <c r="C641" s="75"/>
      <c r="D641" s="76"/>
      <c r="G641" s="77"/>
      <c r="H641" s="77"/>
      <c r="I641" s="77"/>
      <c r="J641" s="77"/>
      <c r="K641" s="77"/>
      <c r="L641" s="77"/>
      <c r="M641" s="77"/>
      <c r="N641" s="77"/>
      <c r="O641" s="77"/>
      <c r="P641" s="77"/>
      <c r="Q641" s="77"/>
      <c r="R641" s="77"/>
      <c r="S641" s="77"/>
      <c r="T641" s="77"/>
      <c r="U641" s="77"/>
      <c r="V641" s="77"/>
      <c r="W641" s="77"/>
      <c r="X641" s="77"/>
      <c r="Y641" s="77"/>
      <c r="Z641" s="77"/>
      <c r="AA641" s="77"/>
      <c r="AB641" s="77"/>
      <c r="AC641" s="77"/>
    </row>
    <row r="642" spans="2:29" x14ac:dyDescent="0.25">
      <c r="B642" s="75"/>
      <c r="C642" s="75"/>
      <c r="D642" s="76"/>
      <c r="G642" s="77"/>
      <c r="H642" s="77"/>
      <c r="I642" s="77"/>
      <c r="J642" s="77"/>
      <c r="K642" s="77"/>
      <c r="L642" s="77"/>
      <c r="M642" s="77"/>
      <c r="N642" s="77"/>
      <c r="O642" s="77"/>
      <c r="P642" s="77"/>
      <c r="Q642" s="77"/>
      <c r="R642" s="77"/>
      <c r="S642" s="77"/>
      <c r="T642" s="77"/>
      <c r="U642" s="77"/>
      <c r="V642" s="77"/>
      <c r="W642" s="77"/>
      <c r="X642" s="77"/>
      <c r="Y642" s="77"/>
      <c r="Z642" s="77"/>
      <c r="AA642" s="77"/>
      <c r="AB642" s="77"/>
      <c r="AC642" s="77"/>
    </row>
    <row r="643" spans="2:29" x14ac:dyDescent="0.25">
      <c r="B643" s="75"/>
      <c r="C643" s="75"/>
      <c r="D643" s="76"/>
      <c r="G643" s="77"/>
      <c r="H643" s="77"/>
      <c r="I643" s="77"/>
      <c r="J643" s="77"/>
      <c r="K643" s="77"/>
      <c r="L643" s="77"/>
      <c r="M643" s="77"/>
      <c r="N643" s="77"/>
      <c r="O643" s="77"/>
      <c r="P643" s="77"/>
      <c r="Q643" s="77"/>
      <c r="R643" s="77"/>
      <c r="S643" s="77"/>
      <c r="T643" s="77"/>
      <c r="U643" s="77"/>
      <c r="V643" s="77"/>
      <c r="W643" s="77"/>
      <c r="X643" s="77"/>
      <c r="Y643" s="77"/>
      <c r="Z643" s="77"/>
      <c r="AA643" s="77"/>
      <c r="AB643" s="77"/>
      <c r="AC643" s="77"/>
    </row>
    <row r="644" spans="2:29" x14ac:dyDescent="0.25">
      <c r="B644" s="75"/>
      <c r="C644" s="75"/>
      <c r="D644" s="76"/>
      <c r="G644" s="77"/>
      <c r="H644" s="77"/>
      <c r="I644" s="77"/>
      <c r="J644" s="77"/>
      <c r="K644" s="77"/>
      <c r="L644" s="77"/>
      <c r="M644" s="77"/>
      <c r="N644" s="77"/>
      <c r="O644" s="77"/>
      <c r="P644" s="77"/>
      <c r="Q644" s="77"/>
      <c r="R644" s="77"/>
      <c r="S644" s="77"/>
      <c r="T644" s="77"/>
      <c r="U644" s="77"/>
      <c r="V644" s="77"/>
      <c r="W644" s="77"/>
      <c r="X644" s="77"/>
      <c r="Y644" s="77"/>
      <c r="Z644" s="77"/>
      <c r="AA644" s="77"/>
      <c r="AB644" s="77"/>
      <c r="AC644" s="77"/>
    </row>
    <row r="645" spans="2:29" x14ac:dyDescent="0.25">
      <c r="B645" s="75"/>
      <c r="C645" s="75"/>
      <c r="D645" s="76"/>
      <c r="G645" s="77"/>
      <c r="H645" s="77"/>
      <c r="I645" s="77"/>
      <c r="J645" s="77"/>
      <c r="K645" s="77"/>
      <c r="L645" s="77"/>
      <c r="M645" s="77"/>
      <c r="N645" s="77"/>
      <c r="O645" s="77"/>
      <c r="P645" s="77"/>
      <c r="Q645" s="77"/>
      <c r="R645" s="77"/>
      <c r="S645" s="77"/>
      <c r="T645" s="77"/>
      <c r="U645" s="77"/>
      <c r="V645" s="77"/>
      <c r="W645" s="77"/>
      <c r="X645" s="77"/>
      <c r="Y645" s="77"/>
      <c r="Z645" s="77"/>
      <c r="AA645" s="77"/>
      <c r="AB645" s="77"/>
      <c r="AC645" s="77"/>
    </row>
    <row r="646" spans="2:29" x14ac:dyDescent="0.25">
      <c r="B646" s="75"/>
      <c r="C646" s="75"/>
      <c r="D646" s="76"/>
      <c r="G646" s="77"/>
      <c r="H646" s="77"/>
      <c r="I646" s="77"/>
      <c r="J646" s="77"/>
      <c r="K646" s="77"/>
      <c r="L646" s="77"/>
      <c r="M646" s="77"/>
      <c r="N646" s="77"/>
      <c r="O646" s="77"/>
      <c r="P646" s="77"/>
      <c r="Q646" s="77"/>
      <c r="R646" s="77"/>
      <c r="S646" s="77"/>
      <c r="T646" s="77"/>
      <c r="U646" s="77"/>
      <c r="V646" s="77"/>
      <c r="W646" s="77"/>
      <c r="X646" s="77"/>
      <c r="Y646" s="77"/>
      <c r="Z646" s="77"/>
      <c r="AA646" s="77"/>
      <c r="AB646" s="77"/>
      <c r="AC646" s="77"/>
    </row>
    <row r="647" spans="2:29" x14ac:dyDescent="0.25">
      <c r="B647" s="75"/>
      <c r="C647" s="75"/>
      <c r="D647" s="76"/>
      <c r="G647" s="77"/>
      <c r="H647" s="77"/>
      <c r="I647" s="77"/>
      <c r="J647" s="77"/>
      <c r="K647" s="77"/>
      <c r="L647" s="77"/>
      <c r="M647" s="77"/>
      <c r="N647" s="77"/>
      <c r="O647" s="77"/>
      <c r="P647" s="77"/>
      <c r="Q647" s="77"/>
      <c r="R647" s="77"/>
      <c r="S647" s="77"/>
      <c r="T647" s="77"/>
      <c r="U647" s="77"/>
      <c r="V647" s="77"/>
      <c r="W647" s="77"/>
      <c r="X647" s="77"/>
      <c r="Y647" s="77"/>
      <c r="Z647" s="77"/>
      <c r="AA647" s="77"/>
      <c r="AB647" s="77"/>
      <c r="AC647" s="77"/>
    </row>
    <row r="648" spans="2:29" x14ac:dyDescent="0.25">
      <c r="B648" s="75"/>
      <c r="C648" s="75"/>
      <c r="D648" s="76"/>
      <c r="G648" s="77"/>
      <c r="H648" s="77"/>
      <c r="I648" s="77"/>
      <c r="J648" s="77"/>
      <c r="K648" s="77"/>
      <c r="L648" s="77"/>
      <c r="M648" s="77"/>
      <c r="N648" s="77"/>
      <c r="O648" s="77"/>
      <c r="P648" s="77"/>
      <c r="Q648" s="77"/>
      <c r="R648" s="77"/>
      <c r="S648" s="77"/>
      <c r="T648" s="77"/>
      <c r="U648" s="77"/>
      <c r="V648" s="77"/>
      <c r="W648" s="77"/>
      <c r="X648" s="77"/>
      <c r="Y648" s="77"/>
      <c r="Z648" s="77"/>
      <c r="AA648" s="77"/>
      <c r="AB648" s="77"/>
      <c r="AC648" s="77"/>
    </row>
    <row r="649" spans="2:29" x14ac:dyDescent="0.25">
      <c r="B649" s="75"/>
      <c r="C649" s="75"/>
      <c r="D649" s="76"/>
      <c r="G649" s="77"/>
      <c r="H649" s="77"/>
      <c r="I649" s="77"/>
      <c r="J649" s="77"/>
      <c r="K649" s="77"/>
      <c r="L649" s="77"/>
      <c r="M649" s="77"/>
      <c r="N649" s="77"/>
      <c r="O649" s="77"/>
      <c r="P649" s="77"/>
      <c r="Q649" s="77"/>
      <c r="R649" s="77"/>
      <c r="S649" s="77"/>
      <c r="T649" s="77"/>
      <c r="U649" s="77"/>
      <c r="V649" s="77"/>
      <c r="W649" s="77"/>
      <c r="X649" s="77"/>
      <c r="Y649" s="77"/>
      <c r="Z649" s="77"/>
      <c r="AA649" s="77"/>
      <c r="AB649" s="77"/>
      <c r="AC649" s="77"/>
    </row>
    <row r="650" spans="2:29" x14ac:dyDescent="0.25">
      <c r="B650" s="75"/>
      <c r="C650" s="75"/>
      <c r="D650" s="76"/>
      <c r="G650" s="77"/>
      <c r="H650" s="77"/>
      <c r="I650" s="77"/>
      <c r="J650" s="77"/>
      <c r="K650" s="77"/>
      <c r="L650" s="77"/>
      <c r="M650" s="77"/>
      <c r="N650" s="77"/>
      <c r="O650" s="77"/>
      <c r="P650" s="77"/>
      <c r="Q650" s="77"/>
      <c r="R650" s="77"/>
      <c r="S650" s="77"/>
      <c r="T650" s="77"/>
      <c r="U650" s="77"/>
      <c r="V650" s="77"/>
      <c r="W650" s="77"/>
      <c r="X650" s="77"/>
      <c r="Y650" s="77"/>
      <c r="Z650" s="77"/>
      <c r="AA650" s="77"/>
      <c r="AB650" s="77"/>
      <c r="AC650" s="77"/>
    </row>
    <row r="651" spans="2:29" x14ac:dyDescent="0.25">
      <c r="B651" s="75"/>
      <c r="C651" s="75"/>
      <c r="D651" s="76"/>
      <c r="G651" s="77"/>
      <c r="H651" s="77"/>
      <c r="I651" s="77"/>
      <c r="J651" s="77"/>
      <c r="K651" s="77"/>
      <c r="L651" s="77"/>
      <c r="M651" s="77"/>
      <c r="N651" s="77"/>
      <c r="O651" s="77"/>
      <c r="P651" s="77"/>
      <c r="Q651" s="77"/>
      <c r="R651" s="77"/>
      <c r="S651" s="77"/>
      <c r="T651" s="77"/>
      <c r="U651" s="77"/>
      <c r="V651" s="77"/>
      <c r="W651" s="77"/>
      <c r="X651" s="77"/>
      <c r="Y651" s="77"/>
      <c r="Z651" s="77"/>
      <c r="AA651" s="77"/>
      <c r="AB651" s="77"/>
      <c r="AC651" s="77"/>
    </row>
    <row r="652" spans="2:29" x14ac:dyDescent="0.25">
      <c r="B652" s="75"/>
      <c r="C652" s="75"/>
      <c r="D652" s="76"/>
      <c r="G652" s="77"/>
      <c r="H652" s="77"/>
      <c r="I652" s="77"/>
      <c r="J652" s="77"/>
      <c r="K652" s="77"/>
      <c r="L652" s="77"/>
      <c r="M652" s="77"/>
      <c r="N652" s="77"/>
      <c r="O652" s="77"/>
      <c r="P652" s="77"/>
      <c r="Q652" s="77"/>
      <c r="R652" s="77"/>
      <c r="S652" s="77"/>
      <c r="T652" s="77"/>
      <c r="U652" s="77"/>
      <c r="V652" s="77"/>
      <c r="W652" s="77"/>
      <c r="X652" s="77"/>
      <c r="Y652" s="77"/>
      <c r="Z652" s="77"/>
      <c r="AA652" s="77"/>
      <c r="AB652" s="77"/>
      <c r="AC652" s="77"/>
    </row>
    <row r="653" spans="2:29" x14ac:dyDescent="0.25">
      <c r="B653" s="75"/>
      <c r="C653" s="75"/>
      <c r="D653" s="76"/>
      <c r="G653" s="77"/>
      <c r="H653" s="77"/>
      <c r="I653" s="77"/>
      <c r="J653" s="77"/>
      <c r="K653" s="77"/>
      <c r="L653" s="77"/>
      <c r="M653" s="77"/>
      <c r="N653" s="77"/>
      <c r="O653" s="77"/>
      <c r="P653" s="77"/>
      <c r="Q653" s="77"/>
      <c r="R653" s="77"/>
      <c r="S653" s="77"/>
      <c r="T653" s="77"/>
      <c r="U653" s="77"/>
      <c r="V653" s="77"/>
      <c r="W653" s="77"/>
      <c r="X653" s="77"/>
      <c r="Y653" s="77"/>
      <c r="Z653" s="77"/>
      <c r="AA653" s="77"/>
      <c r="AB653" s="77"/>
      <c r="AC653" s="77"/>
    </row>
    <row r="654" spans="2:29" x14ac:dyDescent="0.25">
      <c r="B654" s="75"/>
      <c r="C654" s="75"/>
      <c r="D654" s="76"/>
      <c r="G654" s="77"/>
      <c r="H654" s="77"/>
      <c r="I654" s="77"/>
      <c r="J654" s="77"/>
      <c r="K654" s="77"/>
      <c r="L654" s="77"/>
      <c r="M654" s="77"/>
      <c r="N654" s="77"/>
      <c r="O654" s="77"/>
      <c r="P654" s="77"/>
      <c r="Q654" s="77"/>
      <c r="R654" s="77"/>
      <c r="S654" s="77"/>
      <c r="T654" s="77"/>
      <c r="U654" s="77"/>
      <c r="V654" s="77"/>
      <c r="W654" s="77"/>
      <c r="X654" s="77"/>
      <c r="Y654" s="77"/>
      <c r="Z654" s="77"/>
      <c r="AA654" s="77"/>
      <c r="AB654" s="77"/>
      <c r="AC654" s="77"/>
    </row>
    <row r="655" spans="2:29" x14ac:dyDescent="0.25">
      <c r="B655" s="75"/>
      <c r="C655" s="75"/>
      <c r="D655" s="76"/>
      <c r="G655" s="77"/>
      <c r="H655" s="77"/>
      <c r="I655" s="77"/>
      <c r="J655" s="77"/>
      <c r="K655" s="77"/>
      <c r="L655" s="77"/>
      <c r="M655" s="77"/>
      <c r="N655" s="77"/>
      <c r="O655" s="77"/>
      <c r="P655" s="77"/>
      <c r="Q655" s="77"/>
      <c r="R655" s="77"/>
      <c r="S655" s="77"/>
      <c r="T655" s="77"/>
      <c r="U655" s="77"/>
      <c r="V655" s="77"/>
      <c r="W655" s="77"/>
      <c r="X655" s="77"/>
      <c r="Y655" s="77"/>
      <c r="Z655" s="77"/>
      <c r="AA655" s="77"/>
      <c r="AB655" s="77"/>
      <c r="AC655" s="77"/>
    </row>
    <row r="656" spans="2:29" x14ac:dyDescent="0.25">
      <c r="B656" s="75"/>
      <c r="C656" s="75"/>
      <c r="D656" s="76"/>
      <c r="G656" s="77"/>
      <c r="H656" s="77"/>
      <c r="I656" s="77"/>
      <c r="J656" s="77"/>
      <c r="K656" s="77"/>
      <c r="L656" s="77"/>
      <c r="M656" s="77"/>
      <c r="N656" s="77"/>
      <c r="O656" s="77"/>
      <c r="P656" s="77"/>
      <c r="Q656" s="77"/>
      <c r="R656" s="77"/>
      <c r="S656" s="77"/>
      <c r="T656" s="77"/>
      <c r="U656" s="77"/>
      <c r="V656" s="77"/>
      <c r="W656" s="77"/>
      <c r="X656" s="77"/>
      <c r="Y656" s="77"/>
      <c r="Z656" s="77"/>
      <c r="AA656" s="77"/>
      <c r="AB656" s="77"/>
      <c r="AC656" s="77"/>
    </row>
    <row r="657" spans="2:29" x14ac:dyDescent="0.25">
      <c r="B657" s="75"/>
      <c r="C657" s="75"/>
      <c r="D657" s="76"/>
      <c r="G657" s="77"/>
      <c r="H657" s="77"/>
      <c r="I657" s="77"/>
      <c r="J657" s="77"/>
      <c r="K657" s="77"/>
      <c r="L657" s="77"/>
      <c r="M657" s="77"/>
      <c r="N657" s="77"/>
      <c r="O657" s="77"/>
      <c r="P657" s="77"/>
      <c r="Q657" s="77"/>
      <c r="R657" s="77"/>
      <c r="S657" s="77"/>
      <c r="T657" s="77"/>
      <c r="U657" s="77"/>
      <c r="V657" s="77"/>
      <c r="W657" s="77"/>
      <c r="X657" s="77"/>
      <c r="Y657" s="77"/>
      <c r="Z657" s="77"/>
      <c r="AA657" s="77"/>
      <c r="AB657" s="77"/>
      <c r="AC657" s="77"/>
    </row>
    <row r="658" spans="2:29" x14ac:dyDescent="0.25">
      <c r="B658" s="75"/>
      <c r="C658" s="75"/>
      <c r="D658" s="76"/>
      <c r="G658" s="77"/>
      <c r="H658" s="77"/>
      <c r="I658" s="77"/>
      <c r="J658" s="77"/>
      <c r="K658" s="77"/>
      <c r="L658" s="77"/>
      <c r="M658" s="77"/>
      <c r="N658" s="77"/>
      <c r="O658" s="77"/>
      <c r="P658" s="77"/>
      <c r="Q658" s="77"/>
      <c r="R658" s="77"/>
      <c r="S658" s="77"/>
      <c r="T658" s="77"/>
      <c r="U658" s="77"/>
      <c r="V658" s="77"/>
      <c r="W658" s="77"/>
      <c r="X658" s="77"/>
      <c r="Y658" s="77"/>
      <c r="Z658" s="77"/>
      <c r="AA658" s="77"/>
      <c r="AB658" s="77"/>
      <c r="AC658" s="77"/>
    </row>
    <row r="659" spans="2:29" x14ac:dyDescent="0.25">
      <c r="B659" s="75"/>
      <c r="C659" s="75"/>
      <c r="D659" s="76"/>
      <c r="G659" s="77"/>
      <c r="H659" s="77"/>
      <c r="I659" s="77"/>
      <c r="J659" s="77"/>
      <c r="K659" s="77"/>
      <c r="L659" s="77"/>
      <c r="M659" s="77"/>
      <c r="N659" s="77"/>
      <c r="O659" s="77"/>
      <c r="P659" s="77"/>
      <c r="Q659" s="77"/>
      <c r="R659" s="77"/>
      <c r="S659" s="77"/>
      <c r="T659" s="77"/>
      <c r="U659" s="77"/>
      <c r="V659" s="77"/>
      <c r="W659" s="77"/>
      <c r="X659" s="77"/>
      <c r="Y659" s="77"/>
      <c r="Z659" s="77"/>
      <c r="AA659" s="77"/>
      <c r="AB659" s="77"/>
      <c r="AC659" s="77"/>
    </row>
    <row r="660" spans="2:29" x14ac:dyDescent="0.25">
      <c r="B660" s="75"/>
      <c r="C660" s="75"/>
      <c r="D660" s="76"/>
      <c r="G660" s="77"/>
      <c r="H660" s="77"/>
      <c r="I660" s="77"/>
      <c r="J660" s="77"/>
      <c r="K660" s="77"/>
      <c r="L660" s="77"/>
      <c r="M660" s="77"/>
      <c r="N660" s="77"/>
      <c r="O660" s="77"/>
      <c r="P660" s="77"/>
      <c r="Q660" s="77"/>
      <c r="R660" s="77"/>
      <c r="S660" s="77"/>
      <c r="T660" s="77"/>
      <c r="U660" s="77"/>
      <c r="V660" s="77"/>
      <c r="W660" s="77"/>
      <c r="X660" s="77"/>
      <c r="Y660" s="77"/>
      <c r="Z660" s="77"/>
      <c r="AA660" s="77"/>
      <c r="AB660" s="77"/>
      <c r="AC660" s="77"/>
    </row>
    <row r="661" spans="2:29" x14ac:dyDescent="0.25">
      <c r="B661" s="75"/>
      <c r="C661" s="75"/>
      <c r="D661" s="76"/>
      <c r="G661" s="77"/>
      <c r="H661" s="77"/>
      <c r="I661" s="77"/>
      <c r="J661" s="77"/>
      <c r="K661" s="77"/>
      <c r="L661" s="77"/>
      <c r="M661" s="77"/>
      <c r="N661" s="77"/>
      <c r="O661" s="77"/>
      <c r="P661" s="77"/>
      <c r="Q661" s="77"/>
      <c r="R661" s="77"/>
      <c r="S661" s="77"/>
      <c r="T661" s="77"/>
      <c r="U661" s="77"/>
      <c r="V661" s="77"/>
      <c r="W661" s="77"/>
      <c r="X661" s="77"/>
      <c r="Y661" s="77"/>
      <c r="Z661" s="77"/>
      <c r="AA661" s="77"/>
      <c r="AB661" s="77"/>
      <c r="AC661" s="77"/>
    </row>
    <row r="662" spans="2:29" x14ac:dyDescent="0.25">
      <c r="B662" s="75"/>
      <c r="C662" s="75"/>
      <c r="D662" s="76"/>
      <c r="G662" s="77"/>
      <c r="H662" s="77"/>
      <c r="I662" s="77"/>
      <c r="J662" s="77"/>
      <c r="K662" s="77"/>
      <c r="L662" s="77"/>
      <c r="M662" s="77"/>
      <c r="N662" s="77"/>
      <c r="O662" s="77"/>
      <c r="P662" s="77"/>
      <c r="Q662" s="77"/>
      <c r="R662" s="77"/>
      <c r="S662" s="77"/>
      <c r="T662" s="77"/>
      <c r="U662" s="77"/>
      <c r="V662" s="77"/>
      <c r="W662" s="77"/>
      <c r="X662" s="77"/>
      <c r="Y662" s="77"/>
      <c r="Z662" s="77"/>
      <c r="AA662" s="77"/>
      <c r="AB662" s="77"/>
      <c r="AC662" s="77"/>
    </row>
    <row r="663" spans="2:29" x14ac:dyDescent="0.25">
      <c r="B663" s="75"/>
      <c r="C663" s="75"/>
      <c r="D663" s="76"/>
      <c r="G663" s="77"/>
      <c r="H663" s="77"/>
      <c r="I663" s="77"/>
      <c r="J663" s="77"/>
      <c r="K663" s="77"/>
      <c r="L663" s="77"/>
      <c r="M663" s="77"/>
      <c r="N663" s="77"/>
      <c r="O663" s="77"/>
      <c r="P663" s="77"/>
      <c r="Q663" s="77"/>
      <c r="R663" s="77"/>
      <c r="S663" s="77"/>
      <c r="T663" s="77"/>
      <c r="U663" s="77"/>
      <c r="V663" s="77"/>
      <c r="W663" s="77"/>
      <c r="X663" s="77"/>
      <c r="Y663" s="77"/>
      <c r="Z663" s="77"/>
      <c r="AA663" s="77"/>
      <c r="AB663" s="77"/>
      <c r="AC663" s="77"/>
    </row>
    <row r="664" spans="2:29" x14ac:dyDescent="0.25">
      <c r="B664" s="75"/>
      <c r="C664" s="75"/>
      <c r="D664" s="76"/>
      <c r="G664" s="77"/>
      <c r="H664" s="77"/>
      <c r="I664" s="77"/>
      <c r="J664" s="77"/>
      <c r="K664" s="77"/>
      <c r="L664" s="77"/>
      <c r="M664" s="77"/>
      <c r="N664" s="77"/>
      <c r="O664" s="77"/>
      <c r="P664" s="77"/>
      <c r="Q664" s="77"/>
      <c r="R664" s="77"/>
      <c r="S664" s="77"/>
      <c r="T664" s="77"/>
      <c r="U664" s="77"/>
      <c r="V664" s="77"/>
      <c r="W664" s="77"/>
      <c r="X664" s="77"/>
      <c r="Y664" s="77"/>
      <c r="Z664" s="77"/>
      <c r="AA664" s="77"/>
      <c r="AB664" s="77"/>
      <c r="AC664" s="77"/>
    </row>
    <row r="665" spans="2:29" x14ac:dyDescent="0.25">
      <c r="B665" s="75"/>
      <c r="C665" s="75"/>
      <c r="D665" s="76"/>
      <c r="G665" s="77"/>
      <c r="H665" s="77"/>
      <c r="I665" s="77"/>
      <c r="J665" s="77"/>
      <c r="K665" s="77"/>
      <c r="L665" s="77"/>
      <c r="M665" s="77"/>
      <c r="N665" s="77"/>
      <c r="O665" s="77"/>
      <c r="P665" s="77"/>
      <c r="Q665" s="77"/>
      <c r="R665" s="77"/>
      <c r="S665" s="77"/>
      <c r="T665" s="77"/>
      <c r="U665" s="77"/>
      <c r="V665" s="77"/>
      <c r="W665" s="77"/>
      <c r="X665" s="77"/>
      <c r="Y665" s="77"/>
      <c r="Z665" s="77"/>
      <c r="AA665" s="77"/>
      <c r="AB665" s="77"/>
      <c r="AC665" s="77"/>
    </row>
    <row r="666" spans="2:29" x14ac:dyDescent="0.25">
      <c r="B666" s="75"/>
      <c r="C666" s="75"/>
      <c r="D666" s="76"/>
      <c r="G666" s="77"/>
      <c r="H666" s="77"/>
      <c r="I666" s="77"/>
      <c r="J666" s="77"/>
      <c r="K666" s="77"/>
      <c r="L666" s="77"/>
      <c r="M666" s="77"/>
      <c r="N666" s="77"/>
      <c r="O666" s="77"/>
      <c r="P666" s="77"/>
      <c r="Q666" s="77"/>
      <c r="R666" s="77"/>
      <c r="S666" s="77"/>
      <c r="T666" s="77"/>
      <c r="U666" s="77"/>
      <c r="V666" s="77"/>
      <c r="W666" s="77"/>
      <c r="X666" s="77"/>
      <c r="Y666" s="77"/>
      <c r="Z666" s="77"/>
      <c r="AA666" s="77"/>
      <c r="AB666" s="77"/>
      <c r="AC666" s="77"/>
    </row>
    <row r="667" spans="2:29" x14ac:dyDescent="0.25">
      <c r="B667" s="75"/>
      <c r="C667" s="75"/>
      <c r="D667" s="76"/>
      <c r="G667" s="77"/>
      <c r="H667" s="77"/>
      <c r="I667" s="77"/>
      <c r="J667" s="77"/>
      <c r="K667" s="77"/>
      <c r="L667" s="77"/>
      <c r="M667" s="77"/>
      <c r="N667" s="77"/>
      <c r="O667" s="77"/>
      <c r="P667" s="77"/>
      <c r="Q667" s="77"/>
      <c r="R667" s="77"/>
      <c r="S667" s="77"/>
      <c r="T667" s="77"/>
      <c r="U667" s="77"/>
      <c r="V667" s="77"/>
      <c r="W667" s="77"/>
      <c r="X667" s="77"/>
      <c r="Y667" s="77"/>
      <c r="Z667" s="77"/>
      <c r="AA667" s="77"/>
      <c r="AB667" s="77"/>
      <c r="AC667" s="77"/>
    </row>
    <row r="668" spans="2:29" x14ac:dyDescent="0.25">
      <c r="B668" s="75"/>
      <c r="C668" s="75"/>
      <c r="D668" s="76"/>
      <c r="G668" s="77"/>
      <c r="H668" s="77"/>
      <c r="I668" s="77"/>
      <c r="J668" s="77"/>
      <c r="K668" s="77"/>
      <c r="L668" s="77"/>
      <c r="M668" s="77"/>
      <c r="N668" s="77"/>
      <c r="O668" s="77"/>
      <c r="P668" s="77"/>
      <c r="Q668" s="77"/>
      <c r="R668" s="77"/>
      <c r="S668" s="77"/>
      <c r="T668" s="77"/>
      <c r="U668" s="77"/>
      <c r="V668" s="77"/>
      <c r="W668" s="77"/>
      <c r="X668" s="77"/>
      <c r="Y668" s="77"/>
      <c r="Z668" s="77"/>
      <c r="AA668" s="77"/>
      <c r="AB668" s="77"/>
      <c r="AC668" s="77"/>
    </row>
    <row r="669" spans="2:29" x14ac:dyDescent="0.25">
      <c r="B669" s="75"/>
      <c r="C669" s="75"/>
      <c r="D669" s="76"/>
      <c r="G669" s="77"/>
      <c r="H669" s="77"/>
      <c r="I669" s="77"/>
      <c r="J669" s="77"/>
      <c r="K669" s="77"/>
      <c r="L669" s="77"/>
      <c r="M669" s="77"/>
      <c r="N669" s="77"/>
      <c r="O669" s="77"/>
      <c r="P669" s="77"/>
      <c r="Q669" s="77"/>
      <c r="R669" s="77"/>
      <c r="S669" s="77"/>
      <c r="T669" s="77"/>
      <c r="U669" s="77"/>
      <c r="V669" s="77"/>
      <c r="W669" s="77"/>
      <c r="X669" s="77"/>
      <c r="Y669" s="77"/>
      <c r="Z669" s="77"/>
      <c r="AA669" s="77"/>
      <c r="AB669" s="77"/>
      <c r="AC669" s="77"/>
    </row>
    <row r="670" spans="2:29" x14ac:dyDescent="0.25">
      <c r="B670" s="75"/>
      <c r="C670" s="75"/>
      <c r="D670" s="76"/>
      <c r="G670" s="77"/>
      <c r="H670" s="77"/>
      <c r="I670" s="77"/>
      <c r="J670" s="77"/>
      <c r="K670" s="77"/>
      <c r="L670" s="77"/>
      <c r="M670" s="77"/>
      <c r="N670" s="77"/>
      <c r="O670" s="77"/>
      <c r="P670" s="77"/>
      <c r="Q670" s="77"/>
      <c r="R670" s="77"/>
      <c r="S670" s="77"/>
      <c r="T670" s="77"/>
      <c r="U670" s="77"/>
      <c r="V670" s="77"/>
      <c r="W670" s="77"/>
      <c r="X670" s="77"/>
      <c r="Y670" s="77"/>
      <c r="Z670" s="77"/>
      <c r="AA670" s="77"/>
      <c r="AB670" s="77"/>
      <c r="AC670" s="77"/>
    </row>
    <row r="671" spans="2:29" x14ac:dyDescent="0.25">
      <c r="B671" s="75"/>
      <c r="C671" s="75"/>
      <c r="D671" s="76"/>
      <c r="G671" s="77"/>
      <c r="H671" s="77"/>
      <c r="I671" s="77"/>
      <c r="J671" s="77"/>
      <c r="K671" s="77"/>
      <c r="L671" s="77"/>
      <c r="M671" s="77"/>
      <c r="N671" s="77"/>
      <c r="O671" s="77"/>
      <c r="P671" s="77"/>
      <c r="Q671" s="77"/>
      <c r="R671" s="77"/>
      <c r="S671" s="77"/>
      <c r="T671" s="77"/>
      <c r="U671" s="77"/>
      <c r="V671" s="77"/>
      <c r="W671" s="77"/>
      <c r="X671" s="77"/>
      <c r="Y671" s="77"/>
      <c r="Z671" s="77"/>
      <c r="AA671" s="77"/>
      <c r="AB671" s="77"/>
      <c r="AC671" s="77"/>
    </row>
    <row r="672" spans="2:29" x14ac:dyDescent="0.25">
      <c r="B672" s="75"/>
      <c r="C672" s="75"/>
      <c r="D672" s="76"/>
      <c r="G672" s="77"/>
      <c r="H672" s="77"/>
      <c r="I672" s="77"/>
      <c r="J672" s="77"/>
      <c r="K672" s="77"/>
      <c r="L672" s="77"/>
      <c r="M672" s="77"/>
      <c r="N672" s="77"/>
      <c r="O672" s="77"/>
      <c r="P672" s="77"/>
      <c r="Q672" s="77"/>
      <c r="R672" s="77"/>
      <c r="S672" s="77"/>
      <c r="T672" s="77"/>
      <c r="U672" s="77"/>
      <c r="V672" s="77"/>
      <c r="W672" s="77"/>
      <c r="X672" s="77"/>
      <c r="Y672" s="77"/>
      <c r="Z672" s="77"/>
      <c r="AA672" s="77"/>
      <c r="AB672" s="77"/>
      <c r="AC672" s="77"/>
    </row>
    <row r="673" spans="2:29" x14ac:dyDescent="0.25">
      <c r="B673" s="75"/>
      <c r="C673" s="75"/>
      <c r="D673" s="76"/>
      <c r="G673" s="77"/>
      <c r="H673" s="77"/>
      <c r="I673" s="77"/>
      <c r="J673" s="77"/>
      <c r="K673" s="77"/>
      <c r="L673" s="77"/>
      <c r="M673" s="77"/>
      <c r="N673" s="77"/>
      <c r="O673" s="77"/>
      <c r="P673" s="77"/>
      <c r="Q673" s="77"/>
      <c r="R673" s="77"/>
      <c r="S673" s="77"/>
      <c r="T673" s="77"/>
      <c r="U673" s="77"/>
      <c r="V673" s="77"/>
      <c r="W673" s="77"/>
      <c r="X673" s="77"/>
      <c r="Y673" s="77"/>
      <c r="Z673" s="77"/>
      <c r="AA673" s="77"/>
      <c r="AB673" s="77"/>
      <c r="AC673" s="77"/>
    </row>
    <row r="674" spans="2:29" x14ac:dyDescent="0.25">
      <c r="B674" s="75"/>
      <c r="C674" s="75"/>
      <c r="D674" s="76"/>
      <c r="G674" s="77"/>
      <c r="H674" s="77"/>
      <c r="I674" s="77"/>
      <c r="J674" s="77"/>
      <c r="K674" s="77"/>
      <c r="L674" s="77"/>
      <c r="M674" s="77"/>
      <c r="N674" s="77"/>
      <c r="O674" s="77"/>
      <c r="P674" s="77"/>
      <c r="Q674" s="77"/>
      <c r="R674" s="77"/>
      <c r="S674" s="77"/>
      <c r="T674" s="77"/>
      <c r="U674" s="77"/>
      <c r="V674" s="77"/>
      <c r="W674" s="77"/>
      <c r="X674" s="77"/>
      <c r="Y674" s="77"/>
      <c r="Z674" s="77"/>
      <c r="AA674" s="77"/>
      <c r="AB674" s="77"/>
      <c r="AC674" s="77"/>
    </row>
    <row r="675" spans="2:29" x14ac:dyDescent="0.25">
      <c r="B675" s="75"/>
      <c r="C675" s="75"/>
      <c r="D675" s="76"/>
      <c r="G675" s="77"/>
      <c r="H675" s="77"/>
      <c r="I675" s="77"/>
      <c r="J675" s="77"/>
      <c r="K675" s="77"/>
      <c r="L675" s="77"/>
      <c r="M675" s="77"/>
      <c r="N675" s="77"/>
      <c r="O675" s="77"/>
      <c r="P675" s="77"/>
      <c r="Q675" s="77"/>
      <c r="R675" s="77"/>
      <c r="S675" s="77"/>
      <c r="T675" s="77"/>
      <c r="U675" s="77"/>
      <c r="V675" s="77"/>
      <c r="W675" s="77"/>
      <c r="X675" s="77"/>
      <c r="Y675" s="77"/>
      <c r="Z675" s="77"/>
      <c r="AA675" s="77"/>
      <c r="AB675" s="77"/>
      <c r="AC675" s="77"/>
    </row>
    <row r="676" spans="2:29" x14ac:dyDescent="0.25">
      <c r="B676" s="75"/>
      <c r="C676" s="75"/>
      <c r="D676" s="76"/>
      <c r="G676" s="77"/>
      <c r="H676" s="77"/>
      <c r="I676" s="77"/>
      <c r="J676" s="77"/>
      <c r="K676" s="77"/>
      <c r="L676" s="77"/>
      <c r="M676" s="77"/>
      <c r="N676" s="77"/>
      <c r="O676" s="77"/>
      <c r="P676" s="77"/>
      <c r="Q676" s="77"/>
      <c r="R676" s="77"/>
      <c r="S676" s="77"/>
      <c r="T676" s="77"/>
      <c r="U676" s="77"/>
      <c r="V676" s="77"/>
      <c r="W676" s="77"/>
      <c r="X676" s="77"/>
      <c r="Y676" s="77"/>
      <c r="Z676" s="77"/>
      <c r="AA676" s="77"/>
      <c r="AB676" s="77"/>
      <c r="AC676" s="77"/>
    </row>
    <row r="677" spans="2:29" x14ac:dyDescent="0.25">
      <c r="B677" s="75"/>
      <c r="C677" s="75"/>
      <c r="D677" s="76"/>
      <c r="G677" s="77"/>
      <c r="H677" s="77"/>
      <c r="I677" s="77"/>
      <c r="J677" s="77"/>
      <c r="K677" s="77"/>
      <c r="L677" s="77"/>
      <c r="M677" s="77"/>
      <c r="N677" s="77"/>
      <c r="O677" s="77"/>
      <c r="P677" s="77"/>
      <c r="Q677" s="77"/>
      <c r="R677" s="77"/>
      <c r="S677" s="77"/>
      <c r="T677" s="77"/>
      <c r="U677" s="77"/>
      <c r="V677" s="77"/>
      <c r="W677" s="77"/>
      <c r="X677" s="77"/>
      <c r="Y677" s="77"/>
      <c r="Z677" s="77"/>
      <c r="AA677" s="77"/>
      <c r="AB677" s="77"/>
      <c r="AC677" s="77"/>
    </row>
    <row r="678" spans="2:29" x14ac:dyDescent="0.25">
      <c r="B678" s="75"/>
      <c r="C678" s="75"/>
      <c r="D678" s="76"/>
      <c r="G678" s="77"/>
      <c r="H678" s="77"/>
      <c r="I678" s="77"/>
      <c r="J678" s="77"/>
      <c r="K678" s="77"/>
      <c r="L678" s="77"/>
      <c r="M678" s="77"/>
      <c r="N678" s="77"/>
      <c r="O678" s="77"/>
      <c r="P678" s="77"/>
      <c r="Q678" s="77"/>
      <c r="R678" s="77"/>
      <c r="S678" s="77"/>
      <c r="T678" s="77"/>
      <c r="U678" s="77"/>
      <c r="V678" s="77"/>
      <c r="W678" s="77"/>
      <c r="X678" s="77"/>
      <c r="Y678" s="77"/>
      <c r="Z678" s="77"/>
      <c r="AA678" s="77"/>
      <c r="AB678" s="77"/>
      <c r="AC678" s="77"/>
    </row>
    <row r="679" spans="2:29" x14ac:dyDescent="0.25">
      <c r="B679" s="75"/>
      <c r="C679" s="75"/>
      <c r="D679" s="76"/>
      <c r="G679" s="77"/>
      <c r="H679" s="77"/>
      <c r="I679" s="77"/>
      <c r="J679" s="77"/>
      <c r="K679" s="77"/>
      <c r="L679" s="77"/>
      <c r="M679" s="77"/>
      <c r="N679" s="77"/>
      <c r="O679" s="77"/>
      <c r="P679" s="77"/>
      <c r="Q679" s="77"/>
      <c r="R679" s="77"/>
      <c r="S679" s="77"/>
      <c r="T679" s="77"/>
      <c r="U679" s="77"/>
      <c r="V679" s="77"/>
      <c r="W679" s="77"/>
      <c r="X679" s="77"/>
      <c r="Y679" s="77"/>
      <c r="Z679" s="77"/>
      <c r="AA679" s="77"/>
      <c r="AB679" s="77"/>
      <c r="AC679" s="77"/>
    </row>
    <row r="680" spans="2:29" x14ac:dyDescent="0.25">
      <c r="B680" s="75"/>
      <c r="C680" s="75"/>
      <c r="D680" s="76"/>
      <c r="G680" s="77"/>
      <c r="H680" s="77"/>
      <c r="I680" s="77"/>
      <c r="J680" s="77"/>
      <c r="K680" s="77"/>
      <c r="L680" s="77"/>
      <c r="M680" s="77"/>
      <c r="N680" s="77"/>
      <c r="O680" s="77"/>
      <c r="P680" s="77"/>
      <c r="Q680" s="77"/>
      <c r="R680" s="77"/>
      <c r="S680" s="77"/>
      <c r="T680" s="77"/>
      <c r="U680" s="77"/>
      <c r="V680" s="77"/>
      <c r="W680" s="77"/>
      <c r="X680" s="77"/>
      <c r="Y680" s="77"/>
      <c r="Z680" s="77"/>
      <c r="AA680" s="77"/>
      <c r="AB680" s="77"/>
      <c r="AC680" s="77"/>
    </row>
    <row r="681" spans="2:29" x14ac:dyDescent="0.25">
      <c r="B681" s="75"/>
      <c r="C681" s="75"/>
      <c r="D681" s="76"/>
      <c r="G681" s="77"/>
      <c r="H681" s="77"/>
      <c r="I681" s="77"/>
      <c r="J681" s="77"/>
      <c r="K681" s="77"/>
      <c r="L681" s="77"/>
      <c r="M681" s="77"/>
      <c r="N681" s="77"/>
      <c r="O681" s="77"/>
      <c r="P681" s="77"/>
      <c r="Q681" s="77"/>
      <c r="R681" s="77"/>
      <c r="S681" s="77"/>
      <c r="T681" s="77"/>
      <c r="U681" s="77"/>
      <c r="V681" s="77"/>
      <c r="W681" s="77"/>
      <c r="X681" s="77"/>
      <c r="Y681" s="77"/>
      <c r="Z681" s="77"/>
      <c r="AA681" s="77"/>
      <c r="AB681" s="77"/>
      <c r="AC681" s="77"/>
    </row>
    <row r="682" spans="2:29" x14ac:dyDescent="0.25">
      <c r="B682" s="75"/>
      <c r="C682" s="75"/>
      <c r="D682" s="76"/>
      <c r="G682" s="77"/>
      <c r="H682" s="77"/>
      <c r="I682" s="77"/>
      <c r="J682" s="77"/>
      <c r="K682" s="77"/>
      <c r="L682" s="77"/>
      <c r="M682" s="77"/>
      <c r="N682" s="77"/>
      <c r="O682" s="77"/>
      <c r="P682" s="77"/>
      <c r="Q682" s="77"/>
      <c r="R682" s="77"/>
      <c r="S682" s="77"/>
      <c r="T682" s="77"/>
      <c r="U682" s="77"/>
      <c r="V682" s="77"/>
      <c r="W682" s="77"/>
      <c r="X682" s="77"/>
      <c r="Y682" s="77"/>
      <c r="Z682" s="77"/>
      <c r="AA682" s="77"/>
      <c r="AB682" s="77"/>
      <c r="AC682" s="77"/>
    </row>
    <row r="683" spans="2:29" x14ac:dyDescent="0.25">
      <c r="B683" s="75"/>
      <c r="C683" s="75"/>
      <c r="D683" s="76"/>
      <c r="G683" s="77"/>
      <c r="H683" s="77"/>
      <c r="I683" s="77"/>
      <c r="J683" s="77"/>
      <c r="K683" s="77"/>
      <c r="L683" s="77"/>
      <c r="M683" s="77"/>
      <c r="N683" s="77"/>
      <c r="O683" s="77"/>
      <c r="P683" s="77"/>
      <c r="Q683" s="77"/>
      <c r="R683" s="77"/>
      <c r="S683" s="77"/>
      <c r="T683" s="77"/>
      <c r="U683" s="77"/>
      <c r="V683" s="77"/>
      <c r="W683" s="77"/>
      <c r="X683" s="77"/>
      <c r="Y683" s="77"/>
      <c r="Z683" s="77"/>
      <c r="AA683" s="77"/>
      <c r="AB683" s="77"/>
      <c r="AC683" s="77"/>
    </row>
    <row r="684" spans="2:29" x14ac:dyDescent="0.25">
      <c r="B684" s="75"/>
      <c r="C684" s="75"/>
      <c r="D684" s="76"/>
      <c r="G684" s="77"/>
      <c r="H684" s="77"/>
      <c r="I684" s="77"/>
      <c r="J684" s="77"/>
      <c r="K684" s="77"/>
      <c r="L684" s="77"/>
      <c r="M684" s="77"/>
      <c r="N684" s="77"/>
      <c r="O684" s="77"/>
      <c r="P684" s="77"/>
      <c r="Q684" s="77"/>
      <c r="R684" s="77"/>
      <c r="S684" s="77"/>
      <c r="T684" s="77"/>
      <c r="U684" s="77"/>
      <c r="V684" s="77"/>
      <c r="W684" s="77"/>
      <c r="X684" s="77"/>
      <c r="Y684" s="77"/>
      <c r="Z684" s="77"/>
      <c r="AA684" s="77"/>
      <c r="AB684" s="77"/>
      <c r="AC684" s="77"/>
    </row>
    <row r="685" spans="2:29" x14ac:dyDescent="0.25">
      <c r="B685" s="75"/>
      <c r="C685" s="75"/>
      <c r="D685" s="76"/>
      <c r="G685" s="77"/>
      <c r="H685" s="77"/>
      <c r="I685" s="77"/>
      <c r="J685" s="77"/>
      <c r="K685" s="77"/>
      <c r="L685" s="77"/>
      <c r="M685" s="77"/>
      <c r="N685" s="77"/>
      <c r="O685" s="77"/>
      <c r="P685" s="77"/>
      <c r="Q685" s="77"/>
      <c r="R685" s="77"/>
      <c r="S685" s="77"/>
      <c r="T685" s="77"/>
      <c r="U685" s="77"/>
      <c r="V685" s="77"/>
      <c r="W685" s="77"/>
      <c r="X685" s="77"/>
      <c r="Y685" s="77"/>
      <c r="Z685" s="77"/>
      <c r="AA685" s="77"/>
      <c r="AB685" s="77"/>
      <c r="AC685" s="77"/>
    </row>
    <row r="686" spans="2:29" x14ac:dyDescent="0.25">
      <c r="B686" s="75"/>
      <c r="C686" s="75"/>
      <c r="D686" s="76"/>
      <c r="G686" s="77"/>
      <c r="H686" s="77"/>
      <c r="I686" s="77"/>
      <c r="J686" s="77"/>
      <c r="K686" s="77"/>
      <c r="L686" s="77"/>
      <c r="M686" s="77"/>
      <c r="N686" s="77"/>
      <c r="O686" s="77"/>
      <c r="P686" s="77"/>
      <c r="Q686" s="77"/>
      <c r="R686" s="77"/>
      <c r="S686" s="77"/>
      <c r="T686" s="77"/>
      <c r="U686" s="77"/>
      <c r="V686" s="77"/>
      <c r="W686" s="77"/>
      <c r="X686" s="77"/>
      <c r="Y686" s="77"/>
      <c r="Z686" s="77"/>
      <c r="AA686" s="77"/>
      <c r="AB686" s="77"/>
      <c r="AC686" s="77"/>
    </row>
    <row r="687" spans="2:29" x14ac:dyDescent="0.25">
      <c r="B687" s="75"/>
      <c r="C687" s="75"/>
      <c r="D687" s="76"/>
      <c r="G687" s="77"/>
      <c r="H687" s="77"/>
      <c r="I687" s="77"/>
      <c r="J687" s="77"/>
      <c r="K687" s="77"/>
      <c r="L687" s="77"/>
      <c r="M687" s="77"/>
      <c r="N687" s="77"/>
      <c r="O687" s="77"/>
      <c r="P687" s="77"/>
      <c r="Q687" s="77"/>
      <c r="R687" s="77"/>
      <c r="S687" s="77"/>
      <c r="T687" s="77"/>
      <c r="U687" s="77"/>
      <c r="V687" s="77"/>
      <c r="W687" s="77"/>
      <c r="X687" s="77"/>
      <c r="Y687" s="77"/>
      <c r="Z687" s="77"/>
      <c r="AA687" s="77"/>
      <c r="AB687" s="77"/>
      <c r="AC687" s="77"/>
    </row>
    <row r="688" spans="2:29" x14ac:dyDescent="0.25">
      <c r="B688" s="75"/>
      <c r="C688" s="75"/>
      <c r="D688" s="76"/>
      <c r="G688" s="77"/>
      <c r="H688" s="77"/>
      <c r="I688" s="77"/>
      <c r="J688" s="77"/>
      <c r="K688" s="77"/>
      <c r="L688" s="77"/>
      <c r="M688" s="77"/>
      <c r="N688" s="77"/>
      <c r="O688" s="77"/>
      <c r="P688" s="77"/>
      <c r="Q688" s="77"/>
      <c r="R688" s="77"/>
      <c r="S688" s="77"/>
      <c r="T688" s="77"/>
      <c r="U688" s="77"/>
      <c r="V688" s="77"/>
      <c r="W688" s="77"/>
      <c r="X688" s="77"/>
      <c r="Y688" s="77"/>
      <c r="Z688" s="77"/>
      <c r="AA688" s="77"/>
      <c r="AB688" s="77"/>
      <c r="AC688" s="77"/>
    </row>
    <row r="689" spans="2:29" x14ac:dyDescent="0.25">
      <c r="B689" s="75"/>
      <c r="C689" s="75"/>
      <c r="D689" s="76"/>
      <c r="G689" s="77"/>
      <c r="H689" s="77"/>
      <c r="I689" s="77"/>
      <c r="J689" s="77"/>
      <c r="K689" s="77"/>
      <c r="L689" s="77"/>
      <c r="M689" s="77"/>
      <c r="N689" s="77"/>
      <c r="O689" s="77"/>
      <c r="P689" s="77"/>
      <c r="Q689" s="77"/>
      <c r="R689" s="77"/>
      <c r="S689" s="77"/>
      <c r="T689" s="77"/>
      <c r="U689" s="77"/>
      <c r="V689" s="77"/>
      <c r="W689" s="77"/>
      <c r="X689" s="77"/>
      <c r="Y689" s="77"/>
      <c r="Z689" s="77"/>
      <c r="AA689" s="77"/>
      <c r="AB689" s="77"/>
      <c r="AC689" s="77"/>
    </row>
    <row r="690" spans="2:29" x14ac:dyDescent="0.25">
      <c r="B690" s="75"/>
      <c r="C690" s="75"/>
      <c r="D690" s="76"/>
      <c r="G690" s="77"/>
      <c r="H690" s="77"/>
      <c r="I690" s="77"/>
      <c r="J690" s="77"/>
      <c r="K690" s="77"/>
      <c r="L690" s="77"/>
      <c r="M690" s="77"/>
      <c r="N690" s="77"/>
      <c r="O690" s="77"/>
      <c r="P690" s="77"/>
      <c r="Q690" s="77"/>
      <c r="R690" s="77"/>
      <c r="S690" s="77"/>
      <c r="T690" s="77"/>
      <c r="U690" s="77"/>
      <c r="V690" s="77"/>
      <c r="W690" s="77"/>
      <c r="X690" s="77"/>
      <c r="Y690" s="77"/>
      <c r="Z690" s="77"/>
      <c r="AA690" s="77"/>
      <c r="AB690" s="77"/>
      <c r="AC690" s="77"/>
    </row>
    <row r="691" spans="2:29" x14ac:dyDescent="0.25">
      <c r="B691" s="75"/>
      <c r="C691" s="75"/>
      <c r="D691" s="76"/>
      <c r="G691" s="77"/>
      <c r="H691" s="77"/>
      <c r="I691" s="77"/>
      <c r="J691" s="77"/>
      <c r="K691" s="77"/>
      <c r="L691" s="77"/>
      <c r="M691" s="77"/>
      <c r="N691" s="77"/>
      <c r="O691" s="77"/>
      <c r="P691" s="77"/>
      <c r="Q691" s="77"/>
      <c r="R691" s="77"/>
      <c r="S691" s="77"/>
      <c r="T691" s="77"/>
      <c r="U691" s="77"/>
      <c r="V691" s="77"/>
      <c r="W691" s="77"/>
      <c r="X691" s="77"/>
      <c r="Y691" s="77"/>
      <c r="Z691" s="77"/>
      <c r="AA691" s="77"/>
      <c r="AB691" s="77"/>
      <c r="AC691" s="77"/>
    </row>
    <row r="692" spans="2:29" x14ac:dyDescent="0.25">
      <c r="B692" s="75"/>
      <c r="C692" s="75"/>
      <c r="D692" s="76"/>
      <c r="G692" s="77"/>
      <c r="H692" s="77"/>
      <c r="I692" s="77"/>
      <c r="J692" s="77"/>
      <c r="K692" s="77"/>
      <c r="L692" s="77"/>
      <c r="M692" s="77"/>
      <c r="N692" s="77"/>
      <c r="O692" s="77"/>
      <c r="P692" s="77"/>
      <c r="Q692" s="77"/>
      <c r="R692" s="77"/>
      <c r="S692" s="77"/>
      <c r="T692" s="77"/>
      <c r="U692" s="77"/>
      <c r="V692" s="77"/>
      <c r="W692" s="77"/>
      <c r="X692" s="77"/>
      <c r="Y692" s="77"/>
      <c r="Z692" s="77"/>
      <c r="AA692" s="77"/>
      <c r="AB692" s="77"/>
      <c r="AC692" s="77"/>
    </row>
    <row r="693" spans="2:29" x14ac:dyDescent="0.25">
      <c r="B693" s="75"/>
      <c r="C693" s="75"/>
      <c r="D693" s="76"/>
      <c r="G693" s="77"/>
      <c r="H693" s="77"/>
      <c r="I693" s="77"/>
      <c r="J693" s="77"/>
      <c r="K693" s="77"/>
      <c r="L693" s="77"/>
      <c r="M693" s="77"/>
      <c r="N693" s="77"/>
      <c r="O693" s="77"/>
      <c r="P693" s="77"/>
      <c r="Q693" s="77"/>
      <c r="R693" s="77"/>
      <c r="S693" s="77"/>
      <c r="T693" s="77"/>
      <c r="U693" s="77"/>
      <c r="V693" s="77"/>
      <c r="W693" s="77"/>
      <c r="X693" s="77"/>
      <c r="Y693" s="77"/>
      <c r="Z693" s="77"/>
      <c r="AA693" s="77"/>
      <c r="AB693" s="77"/>
      <c r="AC693" s="77"/>
    </row>
    <row r="694" spans="2:29" x14ac:dyDescent="0.25">
      <c r="B694" s="75"/>
      <c r="C694" s="75"/>
      <c r="D694" s="76"/>
      <c r="G694" s="77"/>
      <c r="H694" s="77"/>
      <c r="I694" s="77"/>
      <c r="J694" s="77"/>
      <c r="K694" s="77"/>
      <c r="L694" s="77"/>
      <c r="M694" s="77"/>
      <c r="N694" s="77"/>
      <c r="O694" s="77"/>
      <c r="P694" s="77"/>
      <c r="Q694" s="77"/>
      <c r="R694" s="77"/>
      <c r="S694" s="77"/>
      <c r="T694" s="77"/>
      <c r="U694" s="77"/>
      <c r="V694" s="77"/>
      <c r="W694" s="77"/>
      <c r="X694" s="77"/>
      <c r="Y694" s="77"/>
      <c r="Z694" s="77"/>
      <c r="AA694" s="77"/>
      <c r="AB694" s="77"/>
      <c r="AC694" s="77"/>
    </row>
    <row r="695" spans="2:29" x14ac:dyDescent="0.25">
      <c r="B695" s="75"/>
      <c r="C695" s="75"/>
      <c r="D695" s="76"/>
      <c r="G695" s="77"/>
      <c r="H695" s="77"/>
      <c r="I695" s="77"/>
      <c r="J695" s="77"/>
      <c r="K695" s="77"/>
      <c r="L695" s="77"/>
      <c r="M695" s="77"/>
      <c r="N695" s="77"/>
      <c r="O695" s="77"/>
      <c r="P695" s="77"/>
      <c r="Q695" s="77"/>
      <c r="R695" s="77"/>
      <c r="S695" s="77"/>
      <c r="T695" s="77"/>
      <c r="U695" s="77"/>
      <c r="V695" s="77"/>
      <c r="W695" s="77"/>
      <c r="X695" s="77"/>
      <c r="Y695" s="77"/>
      <c r="Z695" s="77"/>
      <c r="AA695" s="77"/>
      <c r="AB695" s="77"/>
      <c r="AC695" s="77"/>
    </row>
    <row r="696" spans="2:29" x14ac:dyDescent="0.25">
      <c r="B696" s="75"/>
      <c r="C696" s="75"/>
      <c r="D696" s="76"/>
      <c r="G696" s="77"/>
      <c r="H696" s="77"/>
      <c r="I696" s="77"/>
      <c r="J696" s="77"/>
      <c r="K696" s="77"/>
      <c r="L696" s="77"/>
      <c r="M696" s="77"/>
      <c r="N696" s="77"/>
      <c r="O696" s="77"/>
      <c r="P696" s="77"/>
      <c r="Q696" s="77"/>
      <c r="R696" s="77"/>
      <c r="S696" s="77"/>
      <c r="T696" s="77"/>
      <c r="U696" s="77"/>
      <c r="V696" s="77"/>
      <c r="W696" s="77"/>
      <c r="X696" s="77"/>
      <c r="Y696" s="77"/>
      <c r="Z696" s="77"/>
      <c r="AA696" s="77"/>
      <c r="AB696" s="77"/>
      <c r="AC696" s="77"/>
    </row>
    <row r="697" spans="2:29" x14ac:dyDescent="0.25">
      <c r="B697" s="75"/>
      <c r="C697" s="75"/>
      <c r="D697" s="76"/>
      <c r="G697" s="77"/>
      <c r="H697" s="77"/>
      <c r="I697" s="77"/>
      <c r="J697" s="77"/>
      <c r="K697" s="77"/>
      <c r="L697" s="77"/>
      <c r="M697" s="77"/>
      <c r="N697" s="77"/>
      <c r="O697" s="77"/>
      <c r="P697" s="77"/>
      <c r="Q697" s="77"/>
      <c r="R697" s="77"/>
      <c r="S697" s="77"/>
      <c r="T697" s="77"/>
      <c r="U697" s="77"/>
      <c r="V697" s="77"/>
      <c r="W697" s="77"/>
      <c r="X697" s="77"/>
      <c r="Y697" s="77"/>
      <c r="Z697" s="77"/>
      <c r="AA697" s="77"/>
      <c r="AB697" s="77"/>
      <c r="AC697" s="77"/>
    </row>
    <row r="698" spans="2:29" x14ac:dyDescent="0.25">
      <c r="B698" s="75"/>
      <c r="C698" s="75"/>
      <c r="D698" s="76"/>
      <c r="G698" s="77"/>
      <c r="H698" s="77"/>
      <c r="I698" s="77"/>
      <c r="J698" s="77"/>
      <c r="K698" s="77"/>
      <c r="L698" s="77"/>
      <c r="M698" s="77"/>
      <c r="N698" s="77"/>
      <c r="O698" s="77"/>
      <c r="P698" s="77"/>
      <c r="Q698" s="77"/>
      <c r="R698" s="77"/>
      <c r="S698" s="77"/>
      <c r="T698" s="77"/>
      <c r="U698" s="77"/>
      <c r="V698" s="77"/>
      <c r="W698" s="77"/>
      <c r="X698" s="77"/>
      <c r="Y698" s="77"/>
      <c r="Z698" s="77"/>
      <c r="AA698" s="77"/>
      <c r="AB698" s="77"/>
      <c r="AC698" s="77"/>
    </row>
    <row r="699" spans="2:29" x14ac:dyDescent="0.25">
      <c r="B699" s="75"/>
      <c r="C699" s="75"/>
      <c r="D699" s="76"/>
      <c r="G699" s="77"/>
      <c r="H699" s="77"/>
      <c r="I699" s="77"/>
      <c r="J699" s="77"/>
      <c r="K699" s="77"/>
      <c r="L699" s="77"/>
      <c r="M699" s="77"/>
      <c r="N699" s="77"/>
      <c r="O699" s="77"/>
      <c r="P699" s="77"/>
      <c r="Q699" s="77"/>
      <c r="R699" s="77"/>
      <c r="S699" s="77"/>
      <c r="T699" s="77"/>
      <c r="U699" s="77"/>
      <c r="V699" s="77"/>
      <c r="W699" s="77"/>
      <c r="X699" s="77"/>
      <c r="Y699" s="77"/>
      <c r="Z699" s="77"/>
      <c r="AA699" s="77"/>
      <c r="AB699" s="77"/>
      <c r="AC699" s="77"/>
    </row>
    <row r="700" spans="2:29" x14ac:dyDescent="0.25">
      <c r="B700" s="75"/>
      <c r="C700" s="75"/>
      <c r="D700" s="76"/>
      <c r="G700" s="77"/>
      <c r="H700" s="77"/>
      <c r="I700" s="77"/>
      <c r="J700" s="77"/>
      <c r="K700" s="77"/>
      <c r="L700" s="77"/>
      <c r="M700" s="77"/>
      <c r="N700" s="77"/>
      <c r="O700" s="77"/>
      <c r="P700" s="77"/>
      <c r="Q700" s="77"/>
      <c r="R700" s="77"/>
      <c r="S700" s="77"/>
      <c r="T700" s="77"/>
      <c r="U700" s="77"/>
      <c r="V700" s="77"/>
      <c r="W700" s="77"/>
      <c r="X700" s="77"/>
      <c r="Y700" s="77"/>
      <c r="Z700" s="77"/>
      <c r="AA700" s="77"/>
      <c r="AB700" s="77"/>
      <c r="AC700" s="77"/>
    </row>
    <row r="701" spans="2:29" x14ac:dyDescent="0.25">
      <c r="B701" s="75"/>
      <c r="C701" s="75"/>
      <c r="D701" s="76"/>
      <c r="G701" s="77"/>
      <c r="H701" s="77"/>
      <c r="I701" s="77"/>
      <c r="J701" s="77"/>
      <c r="K701" s="77"/>
      <c r="L701" s="77"/>
      <c r="M701" s="77"/>
      <c r="N701" s="77"/>
      <c r="O701" s="77"/>
      <c r="P701" s="77"/>
      <c r="Q701" s="77"/>
      <c r="R701" s="77"/>
      <c r="S701" s="77"/>
      <c r="T701" s="77"/>
      <c r="U701" s="77"/>
      <c r="V701" s="77"/>
      <c r="W701" s="77"/>
      <c r="X701" s="77"/>
      <c r="Y701" s="77"/>
      <c r="Z701" s="77"/>
      <c r="AA701" s="77"/>
      <c r="AB701" s="77"/>
      <c r="AC701" s="77"/>
    </row>
    <row r="702" spans="2:29" x14ac:dyDescent="0.25">
      <c r="B702" s="75"/>
      <c r="C702" s="75"/>
      <c r="D702" s="76"/>
      <c r="G702" s="77"/>
      <c r="H702" s="77"/>
      <c r="I702" s="77"/>
      <c r="J702" s="77"/>
      <c r="K702" s="77"/>
      <c r="L702" s="77"/>
      <c r="M702" s="77"/>
      <c r="N702" s="77"/>
      <c r="O702" s="77"/>
      <c r="P702" s="77"/>
      <c r="Q702" s="77"/>
      <c r="R702" s="77"/>
      <c r="S702" s="77"/>
      <c r="T702" s="77"/>
      <c r="U702" s="77"/>
      <c r="V702" s="77"/>
      <c r="W702" s="77"/>
      <c r="X702" s="77"/>
      <c r="Y702" s="77"/>
      <c r="Z702" s="77"/>
      <c r="AA702" s="77"/>
      <c r="AB702" s="77"/>
      <c r="AC702" s="77"/>
    </row>
    <row r="703" spans="2:29" x14ac:dyDescent="0.25">
      <c r="B703" s="75"/>
      <c r="C703" s="75"/>
      <c r="D703" s="76"/>
      <c r="G703" s="77"/>
      <c r="H703" s="77"/>
      <c r="I703" s="77"/>
      <c r="J703" s="77"/>
      <c r="K703" s="77"/>
      <c r="L703" s="77"/>
      <c r="M703" s="77"/>
      <c r="N703" s="77"/>
      <c r="O703" s="77"/>
      <c r="P703" s="77"/>
      <c r="Q703" s="77"/>
      <c r="R703" s="77"/>
      <c r="S703" s="77"/>
      <c r="T703" s="77"/>
      <c r="U703" s="77"/>
      <c r="V703" s="77"/>
      <c r="W703" s="77"/>
      <c r="X703" s="77"/>
      <c r="Y703" s="77"/>
      <c r="Z703" s="77"/>
      <c r="AA703" s="77"/>
      <c r="AB703" s="77"/>
      <c r="AC703" s="77"/>
    </row>
    <row r="704" spans="2:29" x14ac:dyDescent="0.25">
      <c r="B704" s="75"/>
      <c r="C704" s="75"/>
      <c r="D704" s="76"/>
      <c r="G704" s="77"/>
      <c r="H704" s="77"/>
      <c r="I704" s="77"/>
      <c r="J704" s="77"/>
      <c r="K704" s="77"/>
      <c r="L704" s="77"/>
      <c r="M704" s="77"/>
      <c r="N704" s="77"/>
      <c r="O704" s="77"/>
      <c r="P704" s="77"/>
      <c r="Q704" s="77"/>
      <c r="R704" s="77"/>
      <c r="S704" s="77"/>
      <c r="T704" s="77"/>
      <c r="U704" s="77"/>
      <c r="V704" s="77"/>
      <c r="W704" s="77"/>
      <c r="X704" s="77"/>
      <c r="Y704" s="77"/>
      <c r="Z704" s="77"/>
      <c r="AA704" s="77"/>
      <c r="AB704" s="77"/>
      <c r="AC704" s="77"/>
    </row>
    <row r="705" spans="2:29" x14ac:dyDescent="0.25">
      <c r="B705" s="75"/>
      <c r="C705" s="75"/>
      <c r="D705" s="76"/>
      <c r="G705" s="77"/>
      <c r="H705" s="77"/>
      <c r="I705" s="77"/>
      <c r="J705" s="77"/>
      <c r="K705" s="77"/>
      <c r="L705" s="77"/>
      <c r="M705" s="77"/>
      <c r="N705" s="77"/>
      <c r="O705" s="77"/>
      <c r="P705" s="77"/>
      <c r="Q705" s="77"/>
      <c r="R705" s="77"/>
      <c r="S705" s="77"/>
      <c r="T705" s="77"/>
      <c r="U705" s="77"/>
      <c r="V705" s="77"/>
      <c r="W705" s="77"/>
      <c r="X705" s="77"/>
      <c r="Y705" s="77"/>
      <c r="Z705" s="77"/>
      <c r="AA705" s="77"/>
      <c r="AB705" s="77"/>
      <c r="AC705" s="77"/>
    </row>
    <row r="706" spans="2:29" x14ac:dyDescent="0.25">
      <c r="B706" s="75"/>
      <c r="C706" s="75"/>
      <c r="D706" s="76"/>
      <c r="G706" s="77"/>
      <c r="H706" s="77"/>
      <c r="I706" s="77"/>
      <c r="J706" s="77"/>
      <c r="K706" s="77"/>
      <c r="L706" s="77"/>
      <c r="M706" s="77"/>
      <c r="N706" s="77"/>
      <c r="O706" s="77"/>
      <c r="P706" s="77"/>
      <c r="Q706" s="77"/>
      <c r="R706" s="77"/>
      <c r="S706" s="77"/>
      <c r="T706" s="77"/>
      <c r="U706" s="77"/>
      <c r="V706" s="77"/>
      <c r="W706" s="77"/>
      <c r="X706" s="77"/>
      <c r="Y706" s="77"/>
      <c r="Z706" s="77"/>
      <c r="AA706" s="77"/>
      <c r="AB706" s="77"/>
      <c r="AC706" s="77"/>
    </row>
    <row r="707" spans="2:29" x14ac:dyDescent="0.25">
      <c r="B707" s="75"/>
      <c r="C707" s="75"/>
      <c r="D707" s="76"/>
      <c r="G707" s="77"/>
      <c r="H707" s="77"/>
      <c r="I707" s="77"/>
      <c r="J707" s="77"/>
      <c r="K707" s="77"/>
      <c r="L707" s="77"/>
      <c r="M707" s="77"/>
      <c r="N707" s="77"/>
      <c r="O707" s="77"/>
      <c r="P707" s="77"/>
      <c r="Q707" s="77"/>
      <c r="R707" s="77"/>
      <c r="S707" s="77"/>
      <c r="T707" s="77"/>
      <c r="U707" s="77"/>
      <c r="V707" s="77"/>
      <c r="W707" s="77"/>
      <c r="X707" s="77"/>
      <c r="Y707" s="77"/>
      <c r="Z707" s="77"/>
      <c r="AA707" s="77"/>
      <c r="AB707" s="77"/>
      <c r="AC707" s="77"/>
    </row>
    <row r="708" spans="2:29" x14ac:dyDescent="0.25">
      <c r="B708" s="75"/>
      <c r="C708" s="75"/>
      <c r="D708" s="76"/>
      <c r="G708" s="77"/>
      <c r="H708" s="77"/>
      <c r="I708" s="77"/>
      <c r="J708" s="77"/>
      <c r="K708" s="77"/>
      <c r="L708" s="77"/>
      <c r="M708" s="77"/>
      <c r="N708" s="77"/>
      <c r="O708" s="77"/>
      <c r="P708" s="77"/>
      <c r="Q708" s="77"/>
      <c r="R708" s="77"/>
      <c r="S708" s="77"/>
      <c r="T708" s="77"/>
      <c r="U708" s="77"/>
      <c r="V708" s="77"/>
      <c r="W708" s="77"/>
      <c r="X708" s="77"/>
      <c r="Y708" s="77"/>
      <c r="Z708" s="77"/>
      <c r="AA708" s="77"/>
      <c r="AB708" s="77"/>
      <c r="AC708" s="77"/>
    </row>
    <row r="709" spans="2:29" x14ac:dyDescent="0.25">
      <c r="B709" s="75"/>
      <c r="C709" s="75"/>
      <c r="D709" s="76"/>
      <c r="G709" s="77"/>
      <c r="H709" s="77"/>
      <c r="I709" s="77"/>
      <c r="J709" s="77"/>
      <c r="K709" s="77"/>
      <c r="L709" s="77"/>
      <c r="M709" s="77"/>
      <c r="N709" s="77"/>
      <c r="O709" s="77"/>
      <c r="P709" s="77"/>
      <c r="Q709" s="77"/>
      <c r="R709" s="77"/>
      <c r="S709" s="77"/>
      <c r="T709" s="77"/>
      <c r="U709" s="77"/>
      <c r="V709" s="77"/>
      <c r="W709" s="77"/>
      <c r="X709" s="77"/>
      <c r="Y709" s="77"/>
      <c r="Z709" s="77"/>
      <c r="AA709" s="77"/>
      <c r="AB709" s="77"/>
      <c r="AC709" s="77"/>
    </row>
    <row r="710" spans="2:29" x14ac:dyDescent="0.25">
      <c r="B710" s="75"/>
      <c r="C710" s="75"/>
      <c r="D710" s="76"/>
      <c r="G710" s="77"/>
      <c r="H710" s="77"/>
      <c r="I710" s="77"/>
      <c r="J710" s="77"/>
      <c r="K710" s="77"/>
      <c r="L710" s="77"/>
      <c r="M710" s="77"/>
      <c r="N710" s="77"/>
      <c r="O710" s="77"/>
      <c r="P710" s="77"/>
      <c r="Q710" s="77"/>
      <c r="R710" s="77"/>
      <c r="S710" s="77"/>
      <c r="T710" s="77"/>
      <c r="U710" s="77"/>
      <c r="V710" s="77"/>
      <c r="W710" s="77"/>
      <c r="X710" s="77"/>
      <c r="Y710" s="77"/>
      <c r="Z710" s="77"/>
      <c r="AA710" s="77"/>
      <c r="AB710" s="77"/>
      <c r="AC710" s="77"/>
    </row>
    <row r="711" spans="2:29" x14ac:dyDescent="0.25">
      <c r="B711" s="75"/>
      <c r="C711" s="75"/>
      <c r="D711" s="76"/>
      <c r="G711" s="77"/>
      <c r="H711" s="77"/>
      <c r="I711" s="77"/>
      <c r="J711" s="77"/>
      <c r="K711" s="77"/>
      <c r="L711" s="77"/>
      <c r="M711" s="77"/>
      <c r="N711" s="77"/>
      <c r="O711" s="77"/>
      <c r="P711" s="77"/>
      <c r="Q711" s="77"/>
      <c r="R711" s="77"/>
      <c r="S711" s="77"/>
      <c r="T711" s="77"/>
      <c r="U711" s="77"/>
      <c r="V711" s="77"/>
      <c r="W711" s="77"/>
      <c r="X711" s="77"/>
      <c r="Y711" s="77"/>
      <c r="Z711" s="77"/>
      <c r="AA711" s="77"/>
      <c r="AB711" s="77"/>
      <c r="AC711" s="77"/>
    </row>
    <row r="712" spans="2:29" x14ac:dyDescent="0.25">
      <c r="B712" s="75"/>
      <c r="C712" s="75"/>
      <c r="D712" s="76"/>
      <c r="G712" s="77"/>
      <c r="H712" s="77"/>
      <c r="I712" s="77"/>
      <c r="J712" s="77"/>
      <c r="K712" s="77"/>
      <c r="L712" s="77"/>
      <c r="M712" s="77"/>
      <c r="N712" s="77"/>
      <c r="O712" s="77"/>
      <c r="P712" s="77"/>
      <c r="Q712" s="77"/>
      <c r="R712" s="77"/>
      <c r="S712" s="77"/>
      <c r="T712" s="77"/>
      <c r="U712" s="77"/>
      <c r="V712" s="77"/>
      <c r="W712" s="77"/>
      <c r="X712" s="77"/>
      <c r="Y712" s="77"/>
      <c r="Z712" s="77"/>
      <c r="AA712" s="77"/>
      <c r="AB712" s="77"/>
      <c r="AC712" s="77"/>
    </row>
    <row r="713" spans="2:29" x14ac:dyDescent="0.25">
      <c r="B713" s="75"/>
      <c r="C713" s="75"/>
      <c r="D713" s="76"/>
      <c r="G713" s="77"/>
      <c r="H713" s="77"/>
      <c r="I713" s="77"/>
      <c r="J713" s="77"/>
      <c r="K713" s="77"/>
      <c r="L713" s="77"/>
      <c r="M713" s="77"/>
      <c r="N713" s="77"/>
      <c r="O713" s="77"/>
      <c r="P713" s="77"/>
      <c r="Q713" s="77"/>
      <c r="R713" s="77"/>
      <c r="S713" s="77"/>
      <c r="T713" s="77"/>
      <c r="U713" s="77"/>
      <c r="V713" s="77"/>
      <c r="W713" s="77"/>
      <c r="X713" s="77"/>
      <c r="Y713" s="77"/>
      <c r="Z713" s="77"/>
      <c r="AA713" s="77"/>
      <c r="AB713" s="77"/>
      <c r="AC713" s="77"/>
    </row>
    <row r="714" spans="2:29" x14ac:dyDescent="0.25">
      <c r="B714" s="75"/>
      <c r="C714" s="75"/>
      <c r="D714" s="76"/>
      <c r="G714" s="77"/>
      <c r="H714" s="77"/>
      <c r="I714" s="77"/>
      <c r="J714" s="77"/>
      <c r="K714" s="77"/>
      <c r="L714" s="77"/>
      <c r="M714" s="77"/>
      <c r="N714" s="77"/>
      <c r="O714" s="77"/>
      <c r="P714" s="77"/>
      <c r="Q714" s="77"/>
      <c r="R714" s="77"/>
      <c r="S714" s="77"/>
      <c r="T714" s="77"/>
      <c r="U714" s="77"/>
      <c r="V714" s="77"/>
      <c r="W714" s="77"/>
      <c r="X714" s="77"/>
      <c r="Y714" s="77"/>
      <c r="Z714" s="77"/>
      <c r="AA714" s="77"/>
      <c r="AB714" s="77"/>
      <c r="AC714" s="77"/>
    </row>
    <row r="715" spans="2:29" x14ac:dyDescent="0.25">
      <c r="B715" s="75"/>
      <c r="C715" s="75"/>
      <c r="D715" s="76"/>
      <c r="G715" s="77"/>
      <c r="H715" s="77"/>
      <c r="I715" s="77"/>
      <c r="J715" s="77"/>
      <c r="K715" s="77"/>
      <c r="L715" s="77"/>
      <c r="M715" s="77"/>
      <c r="N715" s="77"/>
      <c r="O715" s="77"/>
      <c r="P715" s="77"/>
      <c r="Q715" s="77"/>
      <c r="R715" s="77"/>
      <c r="S715" s="77"/>
      <c r="T715" s="77"/>
      <c r="U715" s="77"/>
      <c r="V715" s="77"/>
      <c r="W715" s="77"/>
      <c r="X715" s="77"/>
      <c r="Y715" s="77"/>
      <c r="Z715" s="77"/>
      <c r="AA715" s="77"/>
      <c r="AB715" s="77"/>
      <c r="AC715" s="77"/>
    </row>
    <row r="716" spans="2:29" x14ac:dyDescent="0.25">
      <c r="B716" s="75"/>
      <c r="C716" s="75"/>
      <c r="D716" s="76"/>
      <c r="G716" s="77"/>
      <c r="H716" s="77"/>
      <c r="I716" s="77"/>
      <c r="J716" s="77"/>
      <c r="K716" s="77"/>
      <c r="L716" s="77"/>
      <c r="M716" s="77"/>
      <c r="N716" s="77"/>
      <c r="O716" s="77"/>
      <c r="P716" s="77"/>
      <c r="Q716" s="77"/>
      <c r="R716" s="77"/>
      <c r="S716" s="77"/>
      <c r="T716" s="77"/>
      <c r="U716" s="77"/>
      <c r="V716" s="77"/>
      <c r="W716" s="77"/>
      <c r="X716" s="77"/>
      <c r="Y716" s="77"/>
      <c r="Z716" s="77"/>
      <c r="AA716" s="77"/>
      <c r="AB716" s="77"/>
      <c r="AC716" s="77"/>
    </row>
    <row r="717" spans="2:29" x14ac:dyDescent="0.25">
      <c r="B717" s="75"/>
      <c r="C717" s="75"/>
      <c r="D717" s="76"/>
      <c r="G717" s="77"/>
      <c r="H717" s="77"/>
      <c r="I717" s="77"/>
      <c r="J717" s="77"/>
      <c r="K717" s="77"/>
      <c r="L717" s="77"/>
      <c r="M717" s="77"/>
      <c r="N717" s="77"/>
      <c r="O717" s="77"/>
      <c r="P717" s="77"/>
      <c r="Q717" s="77"/>
      <c r="R717" s="77"/>
      <c r="S717" s="77"/>
      <c r="T717" s="77"/>
      <c r="U717" s="77"/>
      <c r="V717" s="77"/>
      <c r="W717" s="77"/>
      <c r="X717" s="77"/>
      <c r="Y717" s="77"/>
      <c r="Z717" s="77"/>
      <c r="AA717" s="77"/>
      <c r="AB717" s="77"/>
      <c r="AC717" s="77"/>
    </row>
    <row r="718" spans="2:29" x14ac:dyDescent="0.25">
      <c r="B718" s="75"/>
      <c r="C718" s="75"/>
      <c r="D718" s="76"/>
      <c r="G718" s="77"/>
      <c r="H718" s="77"/>
      <c r="I718" s="77"/>
      <c r="J718" s="77"/>
      <c r="K718" s="77"/>
      <c r="L718" s="77"/>
      <c r="M718" s="77"/>
      <c r="N718" s="77"/>
      <c r="O718" s="77"/>
      <c r="P718" s="77"/>
      <c r="Q718" s="77"/>
      <c r="R718" s="77"/>
      <c r="S718" s="77"/>
      <c r="T718" s="77"/>
      <c r="U718" s="77"/>
      <c r="V718" s="77"/>
      <c r="W718" s="77"/>
      <c r="X718" s="77"/>
      <c r="Y718" s="77"/>
      <c r="Z718" s="77"/>
      <c r="AA718" s="77"/>
      <c r="AB718" s="77"/>
      <c r="AC718" s="77"/>
    </row>
    <row r="719" spans="2:29" x14ac:dyDescent="0.25">
      <c r="B719" s="75"/>
      <c r="C719" s="75"/>
      <c r="D719" s="76"/>
      <c r="G719" s="77"/>
      <c r="H719" s="77"/>
      <c r="I719" s="77"/>
      <c r="J719" s="77"/>
      <c r="K719" s="77"/>
      <c r="L719" s="77"/>
      <c r="M719" s="77"/>
      <c r="N719" s="77"/>
      <c r="O719" s="77"/>
      <c r="P719" s="77"/>
      <c r="Q719" s="77"/>
      <c r="R719" s="77"/>
      <c r="S719" s="77"/>
      <c r="T719" s="77"/>
      <c r="U719" s="77"/>
      <c r="V719" s="77"/>
      <c r="W719" s="77"/>
      <c r="X719" s="77"/>
      <c r="Y719" s="77"/>
      <c r="Z719" s="77"/>
      <c r="AA719" s="77"/>
      <c r="AB719" s="77"/>
      <c r="AC719" s="77"/>
    </row>
    <row r="720" spans="2:29" x14ac:dyDescent="0.25">
      <c r="B720" s="75"/>
      <c r="C720" s="75"/>
      <c r="D720" s="76"/>
      <c r="G720" s="77"/>
      <c r="H720" s="77"/>
      <c r="I720" s="77"/>
      <c r="J720" s="77"/>
      <c r="K720" s="77"/>
      <c r="L720" s="77"/>
      <c r="M720" s="77"/>
      <c r="N720" s="77"/>
      <c r="O720" s="77"/>
      <c r="P720" s="77"/>
      <c r="Q720" s="77"/>
      <c r="R720" s="77"/>
      <c r="S720" s="77"/>
      <c r="T720" s="77"/>
      <c r="U720" s="77"/>
      <c r="V720" s="77"/>
      <c r="W720" s="77"/>
      <c r="X720" s="77"/>
      <c r="Y720" s="77"/>
      <c r="Z720" s="77"/>
      <c r="AA720" s="77"/>
      <c r="AB720" s="77"/>
      <c r="AC720" s="77"/>
    </row>
    <row r="721" spans="2:29" x14ac:dyDescent="0.25">
      <c r="B721" s="75"/>
      <c r="C721" s="75"/>
      <c r="D721" s="76"/>
      <c r="G721" s="77"/>
      <c r="H721" s="77"/>
      <c r="I721" s="77"/>
      <c r="J721" s="77"/>
      <c r="K721" s="77"/>
      <c r="L721" s="77"/>
      <c r="M721" s="77"/>
      <c r="N721" s="77"/>
      <c r="O721" s="77"/>
      <c r="P721" s="77"/>
      <c r="Q721" s="77"/>
      <c r="R721" s="77"/>
      <c r="S721" s="77"/>
      <c r="T721" s="77"/>
      <c r="U721" s="77"/>
      <c r="V721" s="77"/>
      <c r="W721" s="77"/>
      <c r="X721" s="77"/>
      <c r="Y721" s="77"/>
      <c r="Z721" s="77"/>
      <c r="AA721" s="77"/>
      <c r="AB721" s="77"/>
      <c r="AC721" s="77"/>
    </row>
    <row r="722" spans="2:29" x14ac:dyDescent="0.25">
      <c r="B722" s="75"/>
      <c r="C722" s="75"/>
      <c r="D722" s="76"/>
      <c r="G722" s="77"/>
      <c r="H722" s="77"/>
      <c r="I722" s="77"/>
      <c r="J722" s="77"/>
      <c r="K722" s="77"/>
      <c r="L722" s="77"/>
      <c r="M722" s="77"/>
      <c r="N722" s="77"/>
      <c r="O722" s="77"/>
      <c r="P722" s="77"/>
      <c r="Q722" s="77"/>
      <c r="R722" s="77"/>
      <c r="S722" s="77"/>
      <c r="T722" s="77"/>
      <c r="U722" s="77"/>
      <c r="V722" s="77"/>
      <c r="W722" s="77"/>
      <c r="X722" s="77"/>
      <c r="Y722" s="77"/>
      <c r="Z722" s="77"/>
      <c r="AA722" s="77"/>
      <c r="AB722" s="77"/>
      <c r="AC722" s="77"/>
    </row>
    <row r="723" spans="2:29" x14ac:dyDescent="0.25">
      <c r="B723" s="75"/>
      <c r="C723" s="75"/>
      <c r="D723" s="76"/>
      <c r="G723" s="77"/>
      <c r="H723" s="77"/>
      <c r="I723" s="77"/>
      <c r="J723" s="77"/>
      <c r="K723" s="77"/>
      <c r="L723" s="77"/>
      <c r="M723" s="77"/>
      <c r="N723" s="77"/>
      <c r="O723" s="77"/>
      <c r="P723" s="77"/>
      <c r="Q723" s="77"/>
      <c r="R723" s="77"/>
      <c r="S723" s="77"/>
      <c r="T723" s="77"/>
      <c r="U723" s="77"/>
      <c r="V723" s="77"/>
      <c r="W723" s="77"/>
      <c r="X723" s="77"/>
      <c r="Y723" s="77"/>
      <c r="Z723" s="77"/>
      <c r="AA723" s="77"/>
      <c r="AB723" s="77"/>
      <c r="AC723" s="77"/>
    </row>
    <row r="724" spans="2:29" x14ac:dyDescent="0.25">
      <c r="B724" s="75"/>
      <c r="C724" s="75"/>
      <c r="D724" s="76"/>
      <c r="G724" s="77"/>
      <c r="H724" s="77"/>
      <c r="I724" s="77"/>
      <c r="J724" s="77"/>
      <c r="K724" s="77"/>
      <c r="L724" s="77"/>
      <c r="M724" s="77"/>
      <c r="N724" s="77"/>
      <c r="O724" s="77"/>
      <c r="P724" s="77"/>
      <c r="Q724" s="77"/>
      <c r="R724" s="77"/>
      <c r="S724" s="77"/>
      <c r="T724" s="77"/>
      <c r="U724" s="77"/>
      <c r="V724" s="77"/>
      <c r="W724" s="77"/>
      <c r="X724" s="77"/>
      <c r="Y724" s="77"/>
      <c r="Z724" s="77"/>
      <c r="AA724" s="77"/>
      <c r="AB724" s="77"/>
      <c r="AC724" s="77"/>
    </row>
    <row r="725" spans="2:29" x14ac:dyDescent="0.25">
      <c r="B725" s="75"/>
      <c r="C725" s="75"/>
      <c r="D725" s="76"/>
      <c r="G725" s="77"/>
      <c r="H725" s="77"/>
      <c r="I725" s="77"/>
      <c r="J725" s="77"/>
      <c r="K725" s="77"/>
      <c r="L725" s="77"/>
      <c r="M725" s="77"/>
      <c r="N725" s="77"/>
      <c r="O725" s="77"/>
      <c r="P725" s="77"/>
      <c r="Q725" s="77"/>
      <c r="R725" s="77"/>
      <c r="S725" s="77"/>
      <c r="T725" s="77"/>
      <c r="U725" s="77"/>
      <c r="V725" s="77"/>
      <c r="W725" s="77"/>
      <c r="X725" s="77"/>
      <c r="Y725" s="77"/>
      <c r="Z725" s="77"/>
      <c r="AA725" s="77"/>
      <c r="AB725" s="77"/>
      <c r="AC725" s="77"/>
    </row>
    <row r="726" spans="2:29" x14ac:dyDescent="0.25">
      <c r="B726" s="75"/>
      <c r="C726" s="75"/>
      <c r="D726" s="76"/>
      <c r="G726" s="77"/>
      <c r="H726" s="77"/>
      <c r="I726" s="77"/>
      <c r="J726" s="77"/>
      <c r="K726" s="77"/>
      <c r="L726" s="77"/>
      <c r="M726" s="77"/>
      <c r="N726" s="77"/>
      <c r="O726" s="77"/>
      <c r="P726" s="77"/>
      <c r="Q726" s="77"/>
      <c r="R726" s="77"/>
      <c r="S726" s="77"/>
      <c r="T726" s="77"/>
      <c r="U726" s="77"/>
      <c r="V726" s="77"/>
      <c r="W726" s="77"/>
      <c r="X726" s="77"/>
      <c r="Y726" s="77"/>
      <c r="Z726" s="77"/>
      <c r="AA726" s="77"/>
      <c r="AB726" s="77"/>
      <c r="AC726" s="77"/>
    </row>
    <row r="727" spans="2:29" x14ac:dyDescent="0.25">
      <c r="B727" s="75"/>
      <c r="C727" s="75"/>
      <c r="D727" s="76"/>
      <c r="G727" s="77"/>
      <c r="H727" s="77"/>
      <c r="I727" s="77"/>
      <c r="J727" s="77"/>
      <c r="K727" s="77"/>
      <c r="L727" s="77"/>
      <c r="M727" s="77"/>
      <c r="N727" s="77"/>
      <c r="O727" s="77"/>
      <c r="P727" s="77"/>
      <c r="Q727" s="77"/>
      <c r="R727" s="77"/>
      <c r="S727" s="77"/>
      <c r="T727" s="77"/>
      <c r="U727" s="77"/>
      <c r="V727" s="77"/>
      <c r="W727" s="77"/>
      <c r="X727" s="77"/>
      <c r="Y727" s="77"/>
      <c r="Z727" s="77"/>
      <c r="AA727" s="77"/>
      <c r="AB727" s="77"/>
      <c r="AC727" s="77"/>
    </row>
    <row r="728" spans="2:29" x14ac:dyDescent="0.25">
      <c r="B728" s="75"/>
      <c r="C728" s="75"/>
      <c r="D728" s="76"/>
      <c r="G728" s="77"/>
      <c r="H728" s="77"/>
      <c r="I728" s="77"/>
      <c r="J728" s="77"/>
      <c r="K728" s="77"/>
      <c r="L728" s="77"/>
      <c r="M728" s="77"/>
      <c r="N728" s="77"/>
      <c r="O728" s="77"/>
      <c r="P728" s="77"/>
      <c r="Q728" s="77"/>
      <c r="R728" s="77"/>
      <c r="S728" s="77"/>
      <c r="T728" s="77"/>
      <c r="U728" s="77"/>
      <c r="V728" s="77"/>
      <c r="W728" s="77"/>
      <c r="X728" s="77"/>
      <c r="Y728" s="77"/>
      <c r="Z728" s="77"/>
      <c r="AA728" s="77"/>
      <c r="AB728" s="77"/>
      <c r="AC728" s="77"/>
    </row>
    <row r="729" spans="2:29" x14ac:dyDescent="0.25">
      <c r="B729" s="75"/>
      <c r="C729" s="75"/>
      <c r="D729" s="76"/>
      <c r="G729" s="77"/>
      <c r="H729" s="77"/>
      <c r="I729" s="77"/>
      <c r="J729" s="77"/>
      <c r="K729" s="77"/>
      <c r="L729" s="77"/>
      <c r="M729" s="77"/>
      <c r="N729" s="77"/>
      <c r="O729" s="77"/>
      <c r="P729" s="77"/>
      <c r="Q729" s="77"/>
      <c r="R729" s="77"/>
      <c r="S729" s="77"/>
      <c r="T729" s="77"/>
      <c r="U729" s="77"/>
      <c r="V729" s="77"/>
      <c r="W729" s="77"/>
      <c r="X729" s="77"/>
      <c r="Y729" s="77"/>
      <c r="Z729" s="77"/>
      <c r="AA729" s="77"/>
      <c r="AB729" s="77"/>
      <c r="AC729" s="77"/>
    </row>
    <row r="730" spans="2:29" x14ac:dyDescent="0.25">
      <c r="B730" s="75"/>
      <c r="C730" s="75"/>
      <c r="D730" s="76"/>
      <c r="G730" s="77"/>
      <c r="H730" s="77"/>
      <c r="I730" s="77"/>
      <c r="J730" s="77"/>
      <c r="K730" s="77"/>
      <c r="L730" s="77"/>
      <c r="M730" s="77"/>
      <c r="N730" s="77"/>
      <c r="O730" s="77"/>
      <c r="P730" s="77"/>
      <c r="Q730" s="77"/>
      <c r="R730" s="77"/>
      <c r="S730" s="77"/>
      <c r="T730" s="77"/>
      <c r="U730" s="77"/>
      <c r="V730" s="77"/>
      <c r="W730" s="77"/>
      <c r="X730" s="77"/>
      <c r="Y730" s="77"/>
      <c r="Z730" s="77"/>
      <c r="AA730" s="77"/>
      <c r="AB730" s="77"/>
      <c r="AC730" s="77"/>
    </row>
    <row r="731" spans="2:29" x14ac:dyDescent="0.25">
      <c r="B731" s="75"/>
      <c r="C731" s="75"/>
      <c r="D731" s="76"/>
      <c r="G731" s="77"/>
      <c r="H731" s="77"/>
      <c r="I731" s="77"/>
      <c r="J731" s="77"/>
      <c r="K731" s="77"/>
      <c r="L731" s="77"/>
      <c r="M731" s="77"/>
      <c r="N731" s="77"/>
      <c r="O731" s="77"/>
      <c r="P731" s="77"/>
      <c r="Q731" s="77"/>
      <c r="R731" s="77"/>
      <c r="S731" s="77"/>
      <c r="T731" s="77"/>
      <c r="U731" s="77"/>
      <c r="V731" s="77"/>
      <c r="W731" s="77"/>
      <c r="X731" s="77"/>
      <c r="Y731" s="77"/>
      <c r="Z731" s="77"/>
      <c r="AA731" s="77"/>
      <c r="AB731" s="77"/>
      <c r="AC731" s="77"/>
    </row>
    <row r="732" spans="2:29" x14ac:dyDescent="0.25">
      <c r="B732" s="75"/>
      <c r="C732" s="75"/>
      <c r="D732" s="76"/>
      <c r="G732" s="77"/>
      <c r="H732" s="77"/>
      <c r="I732" s="77"/>
      <c r="J732" s="77"/>
      <c r="K732" s="77"/>
      <c r="L732" s="77"/>
      <c r="M732" s="77"/>
      <c r="N732" s="77"/>
      <c r="O732" s="77"/>
      <c r="P732" s="77"/>
      <c r="Q732" s="77"/>
      <c r="R732" s="77"/>
      <c r="S732" s="77"/>
      <c r="T732" s="77"/>
      <c r="U732" s="77"/>
      <c r="V732" s="77"/>
      <c r="W732" s="77"/>
      <c r="X732" s="77"/>
      <c r="Y732" s="77"/>
      <c r="Z732" s="77"/>
      <c r="AA732" s="77"/>
      <c r="AB732" s="77"/>
      <c r="AC732" s="77"/>
    </row>
    <row r="733" spans="2:29" x14ac:dyDescent="0.25">
      <c r="B733" s="75"/>
      <c r="C733" s="75"/>
      <c r="D733" s="76"/>
      <c r="G733" s="77"/>
      <c r="H733" s="77"/>
      <c r="I733" s="77"/>
      <c r="J733" s="77"/>
      <c r="K733" s="77"/>
      <c r="L733" s="77"/>
      <c r="M733" s="77"/>
      <c r="N733" s="77"/>
      <c r="O733" s="77"/>
      <c r="P733" s="77"/>
      <c r="Q733" s="77"/>
      <c r="R733" s="77"/>
      <c r="S733" s="77"/>
      <c r="T733" s="77"/>
      <c r="U733" s="77"/>
      <c r="V733" s="77"/>
      <c r="W733" s="77"/>
      <c r="X733" s="77"/>
      <c r="Y733" s="77"/>
      <c r="Z733" s="77"/>
      <c r="AA733" s="77"/>
      <c r="AB733" s="77"/>
      <c r="AC733" s="77"/>
    </row>
    <row r="734" spans="2:29" x14ac:dyDescent="0.25">
      <c r="B734" s="75"/>
      <c r="C734" s="75"/>
      <c r="D734" s="76"/>
      <c r="G734" s="77"/>
      <c r="H734" s="77"/>
      <c r="I734" s="77"/>
      <c r="J734" s="77"/>
      <c r="K734" s="77"/>
      <c r="L734" s="77"/>
      <c r="M734" s="77"/>
      <c r="N734" s="77"/>
      <c r="O734" s="77"/>
      <c r="P734" s="77"/>
      <c r="Q734" s="77"/>
      <c r="R734" s="77"/>
      <c r="S734" s="77"/>
      <c r="T734" s="77"/>
      <c r="U734" s="77"/>
      <c r="V734" s="77"/>
      <c r="W734" s="77"/>
      <c r="X734" s="77"/>
      <c r="Y734" s="77"/>
      <c r="Z734" s="77"/>
      <c r="AA734" s="77"/>
      <c r="AB734" s="77"/>
      <c r="AC734" s="77"/>
    </row>
    <row r="735" spans="2:29" x14ac:dyDescent="0.25">
      <c r="B735" s="75"/>
      <c r="C735" s="75"/>
      <c r="D735" s="76"/>
      <c r="G735" s="77"/>
      <c r="H735" s="77"/>
      <c r="I735" s="77"/>
      <c r="J735" s="77"/>
      <c r="K735" s="77"/>
      <c r="L735" s="77"/>
      <c r="M735" s="77"/>
      <c r="N735" s="77"/>
      <c r="O735" s="77"/>
      <c r="P735" s="77"/>
      <c r="Q735" s="77"/>
      <c r="R735" s="77"/>
      <c r="S735" s="77"/>
      <c r="T735" s="77"/>
      <c r="U735" s="77"/>
      <c r="V735" s="77"/>
      <c r="W735" s="77"/>
      <c r="X735" s="77"/>
      <c r="Y735" s="77"/>
      <c r="Z735" s="77"/>
      <c r="AA735" s="77"/>
      <c r="AB735" s="77"/>
      <c r="AC735" s="77"/>
    </row>
    <row r="736" spans="2:29" x14ac:dyDescent="0.25">
      <c r="B736" s="75"/>
      <c r="C736" s="75"/>
      <c r="D736" s="76"/>
      <c r="G736" s="77"/>
      <c r="H736" s="77"/>
      <c r="I736" s="77"/>
      <c r="J736" s="77"/>
      <c r="K736" s="77"/>
      <c r="L736" s="77"/>
      <c r="M736" s="77"/>
      <c r="N736" s="77"/>
      <c r="O736" s="77"/>
      <c r="P736" s="77"/>
      <c r="Q736" s="77"/>
      <c r="R736" s="77"/>
      <c r="S736" s="77"/>
      <c r="T736" s="77"/>
      <c r="U736" s="77"/>
      <c r="V736" s="77"/>
      <c r="W736" s="77"/>
      <c r="X736" s="77"/>
      <c r="Y736" s="77"/>
      <c r="Z736" s="77"/>
      <c r="AA736" s="77"/>
      <c r="AB736" s="77"/>
      <c r="AC736" s="77"/>
    </row>
    <row r="737" spans="2:29" x14ac:dyDescent="0.25">
      <c r="B737" s="75"/>
      <c r="C737" s="75"/>
      <c r="D737" s="76"/>
      <c r="G737" s="77"/>
      <c r="H737" s="77"/>
      <c r="I737" s="77"/>
      <c r="J737" s="77"/>
      <c r="K737" s="77"/>
      <c r="L737" s="77"/>
      <c r="M737" s="77"/>
      <c r="N737" s="77"/>
      <c r="O737" s="77"/>
      <c r="P737" s="77"/>
      <c r="Q737" s="77"/>
      <c r="R737" s="77"/>
      <c r="S737" s="77"/>
      <c r="T737" s="77"/>
      <c r="U737" s="77"/>
      <c r="V737" s="77"/>
      <c r="W737" s="77"/>
      <c r="X737" s="77"/>
      <c r="Y737" s="77"/>
      <c r="Z737" s="77"/>
      <c r="AA737" s="77"/>
      <c r="AB737" s="77"/>
      <c r="AC737" s="77"/>
    </row>
    <row r="738" spans="2:29" x14ac:dyDescent="0.25">
      <c r="B738" s="75"/>
      <c r="C738" s="75"/>
      <c r="D738" s="76"/>
      <c r="G738" s="77"/>
      <c r="H738" s="77"/>
      <c r="I738" s="77"/>
      <c r="J738" s="77"/>
      <c r="K738" s="77"/>
      <c r="L738" s="77"/>
      <c r="M738" s="77"/>
      <c r="N738" s="77"/>
      <c r="O738" s="77"/>
      <c r="P738" s="77"/>
      <c r="Q738" s="77"/>
      <c r="R738" s="77"/>
      <c r="S738" s="77"/>
      <c r="T738" s="77"/>
      <c r="U738" s="77"/>
      <c r="V738" s="77"/>
      <c r="W738" s="77"/>
      <c r="X738" s="77"/>
      <c r="Y738" s="77"/>
      <c r="Z738" s="77"/>
      <c r="AA738" s="77"/>
      <c r="AB738" s="77"/>
      <c r="AC738" s="77"/>
    </row>
    <row r="739" spans="2:29" x14ac:dyDescent="0.25">
      <c r="B739" s="75"/>
      <c r="C739" s="75"/>
      <c r="D739" s="76"/>
      <c r="G739" s="77"/>
      <c r="H739" s="77"/>
      <c r="I739" s="77"/>
      <c r="J739" s="77"/>
      <c r="K739" s="77"/>
      <c r="L739" s="77"/>
      <c r="M739" s="77"/>
      <c r="N739" s="77"/>
      <c r="O739" s="77"/>
      <c r="P739" s="77"/>
      <c r="Q739" s="77"/>
      <c r="R739" s="77"/>
      <c r="S739" s="77"/>
      <c r="T739" s="77"/>
      <c r="U739" s="77"/>
      <c r="V739" s="77"/>
      <c r="W739" s="77"/>
      <c r="X739" s="77"/>
      <c r="Y739" s="77"/>
      <c r="Z739" s="77"/>
      <c r="AA739" s="77"/>
      <c r="AB739" s="77"/>
      <c r="AC739" s="77"/>
    </row>
    <row r="740" spans="2:29" x14ac:dyDescent="0.25">
      <c r="B740" s="75"/>
      <c r="C740" s="75"/>
      <c r="D740" s="76"/>
      <c r="G740" s="77"/>
      <c r="H740" s="77"/>
      <c r="I740" s="77"/>
      <c r="J740" s="77"/>
      <c r="K740" s="77"/>
      <c r="L740" s="77"/>
      <c r="M740" s="77"/>
      <c r="N740" s="77"/>
      <c r="O740" s="77"/>
      <c r="P740" s="77"/>
      <c r="Q740" s="77"/>
      <c r="R740" s="77"/>
      <c r="S740" s="77"/>
      <c r="T740" s="77"/>
      <c r="U740" s="77"/>
      <c r="V740" s="77"/>
      <c r="W740" s="77"/>
      <c r="X740" s="77"/>
      <c r="Y740" s="77"/>
      <c r="Z740" s="77"/>
      <c r="AA740" s="77"/>
      <c r="AB740" s="77"/>
      <c r="AC740" s="77"/>
    </row>
    <row r="741" spans="2:29" x14ac:dyDescent="0.25">
      <c r="B741" s="75"/>
      <c r="C741" s="75"/>
      <c r="D741" s="76"/>
      <c r="G741" s="77"/>
      <c r="H741" s="77"/>
      <c r="I741" s="77"/>
      <c r="J741" s="77"/>
      <c r="K741" s="77"/>
      <c r="L741" s="77"/>
      <c r="M741" s="77"/>
      <c r="N741" s="77"/>
      <c r="O741" s="77"/>
      <c r="P741" s="77"/>
      <c r="Q741" s="77"/>
      <c r="R741" s="77"/>
      <c r="S741" s="77"/>
      <c r="T741" s="77"/>
      <c r="U741" s="77"/>
      <c r="V741" s="77"/>
      <c r="W741" s="77"/>
      <c r="X741" s="77"/>
      <c r="Y741" s="77"/>
      <c r="Z741" s="77"/>
      <c r="AA741" s="77"/>
      <c r="AB741" s="77"/>
      <c r="AC741" s="77"/>
    </row>
    <row r="742" spans="2:29" x14ac:dyDescent="0.25">
      <c r="B742" s="75"/>
      <c r="C742" s="75"/>
      <c r="D742" s="76"/>
      <c r="G742" s="77"/>
      <c r="H742" s="77"/>
      <c r="I742" s="77"/>
      <c r="J742" s="77"/>
      <c r="K742" s="77"/>
      <c r="L742" s="77"/>
      <c r="M742" s="77"/>
      <c r="N742" s="77"/>
      <c r="O742" s="77"/>
      <c r="P742" s="77"/>
      <c r="Q742" s="77"/>
      <c r="R742" s="77"/>
      <c r="S742" s="77"/>
      <c r="T742" s="77"/>
      <c r="U742" s="77"/>
      <c r="V742" s="77"/>
      <c r="W742" s="77"/>
      <c r="X742" s="77"/>
      <c r="Y742" s="77"/>
      <c r="Z742" s="77"/>
      <c r="AA742" s="77"/>
      <c r="AB742" s="77"/>
      <c r="AC742" s="77"/>
    </row>
    <row r="743" spans="2:29" x14ac:dyDescent="0.25">
      <c r="B743" s="75"/>
      <c r="C743" s="75"/>
      <c r="D743" s="76"/>
      <c r="G743" s="77"/>
      <c r="H743" s="77"/>
      <c r="I743" s="77"/>
      <c r="J743" s="77"/>
      <c r="K743" s="77"/>
      <c r="L743" s="77"/>
      <c r="M743" s="77"/>
      <c r="N743" s="77"/>
      <c r="O743" s="77"/>
      <c r="P743" s="77"/>
      <c r="Q743" s="77"/>
      <c r="R743" s="77"/>
      <c r="S743" s="77"/>
      <c r="T743" s="77"/>
      <c r="U743" s="77"/>
      <c r="V743" s="77"/>
      <c r="W743" s="77"/>
      <c r="X743" s="77"/>
      <c r="Y743" s="77"/>
      <c r="Z743" s="77"/>
      <c r="AA743" s="77"/>
      <c r="AB743" s="77"/>
      <c r="AC743" s="77"/>
    </row>
    <row r="744" spans="2:29" x14ac:dyDescent="0.25">
      <c r="B744" s="75"/>
      <c r="C744" s="75"/>
      <c r="D744" s="76"/>
      <c r="G744" s="77"/>
      <c r="H744" s="77"/>
      <c r="I744" s="77"/>
      <c r="J744" s="77"/>
      <c r="K744" s="77"/>
      <c r="L744" s="77"/>
      <c r="M744" s="77"/>
      <c r="N744" s="77"/>
      <c r="O744" s="77"/>
      <c r="P744" s="77"/>
      <c r="Q744" s="77"/>
      <c r="R744" s="77"/>
      <c r="S744" s="77"/>
      <c r="T744" s="77"/>
      <c r="U744" s="77"/>
      <c r="V744" s="77"/>
      <c r="W744" s="77"/>
      <c r="X744" s="77"/>
      <c r="Y744" s="77"/>
      <c r="Z744" s="77"/>
      <c r="AA744" s="77"/>
      <c r="AB744" s="77"/>
      <c r="AC744" s="77"/>
    </row>
    <row r="745" spans="2:29" x14ac:dyDescent="0.25">
      <c r="B745" s="75"/>
      <c r="C745" s="75"/>
      <c r="D745" s="76"/>
      <c r="G745" s="77"/>
      <c r="H745" s="77"/>
      <c r="I745" s="77"/>
      <c r="J745" s="77"/>
      <c r="K745" s="77"/>
      <c r="L745" s="77"/>
      <c r="M745" s="77"/>
      <c r="N745" s="77"/>
      <c r="O745" s="77"/>
      <c r="P745" s="77"/>
      <c r="Q745" s="77"/>
      <c r="R745" s="77"/>
      <c r="S745" s="77"/>
      <c r="T745" s="77"/>
      <c r="U745" s="77"/>
      <c r="V745" s="77"/>
      <c r="W745" s="77"/>
      <c r="X745" s="77"/>
      <c r="Y745" s="77"/>
      <c r="Z745" s="77"/>
      <c r="AA745" s="77"/>
      <c r="AB745" s="77"/>
      <c r="AC745" s="77"/>
    </row>
    <row r="746" spans="2:29" x14ac:dyDescent="0.25">
      <c r="B746" s="75"/>
      <c r="C746" s="75"/>
      <c r="D746" s="76"/>
      <c r="G746" s="77"/>
      <c r="H746" s="77"/>
      <c r="I746" s="77"/>
      <c r="J746" s="77"/>
      <c r="K746" s="77"/>
      <c r="L746" s="77"/>
      <c r="M746" s="77"/>
      <c r="N746" s="77"/>
      <c r="O746" s="77"/>
      <c r="P746" s="77"/>
      <c r="Q746" s="77"/>
      <c r="R746" s="77"/>
      <c r="S746" s="77"/>
      <c r="T746" s="77"/>
      <c r="U746" s="77"/>
      <c r="V746" s="77"/>
      <c r="W746" s="77"/>
      <c r="X746" s="77"/>
      <c r="Y746" s="77"/>
      <c r="Z746" s="77"/>
      <c r="AA746" s="77"/>
      <c r="AB746" s="77"/>
      <c r="AC746" s="77"/>
    </row>
    <row r="747" spans="2:29" x14ac:dyDescent="0.25">
      <c r="B747" s="75"/>
      <c r="C747" s="75"/>
      <c r="D747" s="76"/>
      <c r="G747" s="77"/>
      <c r="H747" s="77"/>
      <c r="I747" s="77"/>
      <c r="J747" s="77"/>
      <c r="K747" s="77"/>
      <c r="L747" s="77"/>
      <c r="M747" s="77"/>
      <c r="N747" s="77"/>
      <c r="O747" s="77"/>
      <c r="P747" s="77"/>
      <c r="Q747" s="77"/>
      <c r="R747" s="77"/>
      <c r="S747" s="77"/>
      <c r="T747" s="77"/>
      <c r="U747" s="77"/>
      <c r="V747" s="77"/>
      <c r="W747" s="77"/>
      <c r="X747" s="77"/>
      <c r="Y747" s="77"/>
      <c r="Z747" s="77"/>
      <c r="AA747" s="77"/>
      <c r="AB747" s="77"/>
      <c r="AC747" s="77"/>
    </row>
    <row r="748" spans="2:29" x14ac:dyDescent="0.25">
      <c r="B748" s="75"/>
      <c r="C748" s="75"/>
      <c r="D748" s="76"/>
      <c r="G748" s="77"/>
      <c r="H748" s="77"/>
      <c r="I748" s="77"/>
      <c r="J748" s="77"/>
      <c r="K748" s="77"/>
      <c r="L748" s="77"/>
      <c r="M748" s="77"/>
      <c r="N748" s="77"/>
      <c r="O748" s="77"/>
      <c r="P748" s="77"/>
      <c r="Q748" s="77"/>
      <c r="R748" s="77"/>
      <c r="S748" s="77"/>
      <c r="T748" s="77"/>
      <c r="U748" s="77"/>
      <c r="V748" s="77"/>
      <c r="W748" s="77"/>
      <c r="X748" s="77"/>
      <c r="Y748" s="77"/>
      <c r="Z748" s="77"/>
      <c r="AA748" s="77"/>
      <c r="AB748" s="77"/>
      <c r="AC748" s="77"/>
    </row>
    <row r="749" spans="2:29" x14ac:dyDescent="0.25">
      <c r="B749" s="75"/>
      <c r="C749" s="75"/>
      <c r="D749" s="76"/>
      <c r="G749" s="77"/>
      <c r="H749" s="77"/>
      <c r="I749" s="77"/>
      <c r="J749" s="77"/>
      <c r="K749" s="77"/>
      <c r="L749" s="77"/>
      <c r="M749" s="77"/>
      <c r="N749" s="77"/>
      <c r="O749" s="77"/>
      <c r="P749" s="77"/>
      <c r="Q749" s="77"/>
      <c r="R749" s="77"/>
      <c r="S749" s="77"/>
      <c r="T749" s="77"/>
      <c r="U749" s="77"/>
      <c r="V749" s="77"/>
      <c r="W749" s="77"/>
      <c r="X749" s="77"/>
      <c r="Y749" s="77"/>
      <c r="Z749" s="77"/>
      <c r="AA749" s="77"/>
      <c r="AB749" s="77"/>
      <c r="AC749" s="77"/>
    </row>
    <row r="750" spans="2:29" x14ac:dyDescent="0.25">
      <c r="B750" s="75"/>
      <c r="C750" s="75"/>
      <c r="D750" s="76"/>
      <c r="G750" s="77"/>
      <c r="H750" s="77"/>
      <c r="I750" s="77"/>
      <c r="J750" s="77"/>
      <c r="K750" s="77"/>
      <c r="L750" s="77"/>
      <c r="M750" s="77"/>
      <c r="N750" s="77"/>
      <c r="O750" s="77"/>
      <c r="P750" s="77"/>
      <c r="Q750" s="77"/>
      <c r="R750" s="77"/>
      <c r="S750" s="77"/>
      <c r="T750" s="77"/>
      <c r="U750" s="77"/>
      <c r="V750" s="77"/>
      <c r="W750" s="77"/>
      <c r="X750" s="77"/>
      <c r="Y750" s="77"/>
      <c r="Z750" s="77"/>
      <c r="AA750" s="77"/>
      <c r="AB750" s="77"/>
      <c r="AC750" s="77"/>
    </row>
    <row r="751" spans="2:29" x14ac:dyDescent="0.25">
      <c r="B751" s="75"/>
      <c r="C751" s="75"/>
      <c r="D751" s="76"/>
      <c r="G751" s="77"/>
      <c r="H751" s="77"/>
      <c r="I751" s="77"/>
      <c r="J751" s="77"/>
      <c r="K751" s="77"/>
      <c r="L751" s="77"/>
      <c r="M751" s="77"/>
      <c r="N751" s="77"/>
      <c r="O751" s="77"/>
      <c r="P751" s="77"/>
      <c r="Q751" s="77"/>
      <c r="R751" s="77"/>
      <c r="S751" s="77"/>
      <c r="T751" s="77"/>
      <c r="U751" s="77"/>
      <c r="V751" s="77"/>
      <c r="W751" s="77"/>
      <c r="X751" s="77"/>
      <c r="Y751" s="77"/>
      <c r="Z751" s="77"/>
      <c r="AA751" s="77"/>
      <c r="AB751" s="77"/>
      <c r="AC751" s="77"/>
    </row>
    <row r="752" spans="2:29" x14ac:dyDescent="0.25">
      <c r="B752" s="75"/>
      <c r="C752" s="75"/>
      <c r="D752" s="76"/>
      <c r="G752" s="77"/>
      <c r="H752" s="77"/>
      <c r="I752" s="77"/>
      <c r="J752" s="77"/>
      <c r="K752" s="77"/>
      <c r="L752" s="77"/>
      <c r="M752" s="77"/>
      <c r="N752" s="77"/>
      <c r="O752" s="77"/>
      <c r="P752" s="77"/>
      <c r="Q752" s="77"/>
      <c r="R752" s="77"/>
      <c r="S752" s="77"/>
      <c r="T752" s="77"/>
      <c r="U752" s="77"/>
      <c r="V752" s="77"/>
      <c r="W752" s="77"/>
      <c r="X752" s="77"/>
      <c r="Y752" s="77"/>
      <c r="Z752" s="77"/>
      <c r="AA752" s="77"/>
      <c r="AB752" s="77"/>
      <c r="AC752" s="77"/>
    </row>
    <row r="753" spans="2:29" x14ac:dyDescent="0.25">
      <c r="B753" s="75"/>
      <c r="C753" s="75"/>
      <c r="D753" s="76"/>
      <c r="G753" s="77"/>
      <c r="H753" s="77"/>
      <c r="I753" s="77"/>
      <c r="J753" s="77"/>
      <c r="K753" s="77"/>
      <c r="L753" s="77"/>
      <c r="M753" s="77"/>
      <c r="N753" s="77"/>
      <c r="O753" s="77"/>
      <c r="P753" s="77"/>
      <c r="Q753" s="77"/>
      <c r="R753" s="77"/>
      <c r="S753" s="77"/>
      <c r="T753" s="77"/>
      <c r="U753" s="77"/>
      <c r="V753" s="77"/>
      <c r="W753" s="77"/>
      <c r="X753" s="77"/>
      <c r="Y753" s="77"/>
      <c r="Z753" s="77"/>
      <c r="AA753" s="77"/>
      <c r="AB753" s="77"/>
      <c r="AC753" s="77"/>
    </row>
    <row r="754" spans="2:29" x14ac:dyDescent="0.25">
      <c r="B754" s="75"/>
      <c r="C754" s="75"/>
      <c r="D754" s="76"/>
      <c r="G754" s="77"/>
      <c r="H754" s="77"/>
      <c r="I754" s="77"/>
      <c r="J754" s="77"/>
      <c r="K754" s="77"/>
      <c r="L754" s="77"/>
      <c r="M754" s="77"/>
      <c r="N754" s="77"/>
      <c r="O754" s="77"/>
      <c r="P754" s="77"/>
      <c r="Q754" s="77"/>
      <c r="R754" s="77"/>
      <c r="S754" s="77"/>
      <c r="T754" s="77"/>
      <c r="U754" s="77"/>
      <c r="V754" s="77"/>
      <c r="W754" s="77"/>
      <c r="X754" s="77"/>
      <c r="Y754" s="77"/>
      <c r="Z754" s="77"/>
      <c r="AA754" s="77"/>
      <c r="AB754" s="77"/>
      <c r="AC754" s="77"/>
    </row>
    <row r="755" spans="2:29" x14ac:dyDescent="0.25">
      <c r="B755" s="75"/>
      <c r="C755" s="75"/>
      <c r="D755" s="76"/>
      <c r="G755" s="77"/>
      <c r="H755" s="77"/>
      <c r="I755" s="77"/>
      <c r="J755" s="77"/>
      <c r="K755" s="77"/>
      <c r="L755" s="77"/>
      <c r="M755" s="77"/>
      <c r="N755" s="77"/>
      <c r="O755" s="77"/>
      <c r="P755" s="77"/>
      <c r="Q755" s="77"/>
      <c r="R755" s="77"/>
      <c r="S755" s="77"/>
      <c r="T755" s="77"/>
      <c r="U755" s="77"/>
      <c r="V755" s="77"/>
      <c r="W755" s="77"/>
      <c r="X755" s="77"/>
      <c r="Y755" s="77"/>
      <c r="Z755" s="77"/>
      <c r="AA755" s="77"/>
      <c r="AB755" s="77"/>
      <c r="AC755" s="77"/>
    </row>
    <row r="756" spans="2:29" x14ac:dyDescent="0.25">
      <c r="B756" s="75"/>
      <c r="C756" s="75"/>
      <c r="D756" s="76"/>
      <c r="G756" s="77"/>
      <c r="H756" s="77"/>
      <c r="I756" s="77"/>
      <c r="J756" s="77"/>
      <c r="K756" s="77"/>
      <c r="L756" s="77"/>
      <c r="M756" s="77"/>
      <c r="N756" s="77"/>
      <c r="O756" s="77"/>
      <c r="P756" s="77"/>
      <c r="Q756" s="77"/>
      <c r="R756" s="77"/>
      <c r="S756" s="77"/>
      <c r="T756" s="77"/>
      <c r="U756" s="77"/>
      <c r="V756" s="77"/>
      <c r="W756" s="77"/>
      <c r="X756" s="77"/>
      <c r="Y756" s="77"/>
      <c r="Z756" s="77"/>
      <c r="AA756" s="77"/>
      <c r="AB756" s="77"/>
      <c r="AC756" s="77"/>
    </row>
    <row r="757" spans="2:29" x14ac:dyDescent="0.25">
      <c r="B757" s="75"/>
      <c r="C757" s="75"/>
      <c r="D757" s="76"/>
      <c r="G757" s="77"/>
      <c r="H757" s="77"/>
      <c r="I757" s="77"/>
      <c r="J757" s="77"/>
      <c r="K757" s="77"/>
      <c r="L757" s="77"/>
      <c r="M757" s="77"/>
      <c r="N757" s="77"/>
      <c r="O757" s="77"/>
      <c r="P757" s="77"/>
      <c r="Q757" s="77"/>
      <c r="R757" s="77"/>
      <c r="S757" s="77"/>
      <c r="T757" s="77"/>
      <c r="U757" s="77"/>
      <c r="V757" s="77"/>
      <c r="W757" s="77"/>
      <c r="X757" s="77"/>
      <c r="Y757" s="77"/>
      <c r="Z757" s="77"/>
      <c r="AA757" s="77"/>
      <c r="AB757" s="77"/>
      <c r="AC757" s="77"/>
    </row>
    <row r="758" spans="2:29" x14ac:dyDescent="0.25">
      <c r="B758" s="75"/>
      <c r="C758" s="75"/>
      <c r="D758" s="76"/>
      <c r="G758" s="77"/>
      <c r="H758" s="77"/>
      <c r="I758" s="77"/>
      <c r="J758" s="77"/>
      <c r="K758" s="77"/>
      <c r="L758" s="77"/>
      <c r="M758" s="77"/>
      <c r="N758" s="77"/>
      <c r="O758" s="77"/>
      <c r="P758" s="77"/>
      <c r="Q758" s="77"/>
      <c r="R758" s="77"/>
      <c r="S758" s="77"/>
      <c r="T758" s="77"/>
      <c r="U758" s="77"/>
      <c r="V758" s="77"/>
      <c r="W758" s="77"/>
      <c r="X758" s="77"/>
      <c r="Y758" s="77"/>
      <c r="Z758" s="77"/>
      <c r="AA758" s="77"/>
      <c r="AB758" s="77"/>
      <c r="AC758" s="77"/>
    </row>
    <row r="759" spans="2:29" x14ac:dyDescent="0.25">
      <c r="B759" s="75"/>
      <c r="C759" s="75"/>
      <c r="D759" s="76"/>
      <c r="G759" s="77"/>
      <c r="H759" s="77"/>
      <c r="I759" s="77"/>
      <c r="J759" s="77"/>
      <c r="K759" s="77"/>
      <c r="L759" s="77"/>
      <c r="M759" s="77"/>
      <c r="N759" s="77"/>
      <c r="O759" s="77"/>
      <c r="P759" s="77"/>
      <c r="Q759" s="77"/>
      <c r="R759" s="77"/>
      <c r="S759" s="77"/>
      <c r="T759" s="77"/>
      <c r="U759" s="77"/>
      <c r="V759" s="77"/>
      <c r="W759" s="77"/>
      <c r="X759" s="77"/>
      <c r="Y759" s="77"/>
      <c r="Z759" s="77"/>
      <c r="AA759" s="77"/>
      <c r="AB759" s="77"/>
      <c r="AC759" s="77"/>
    </row>
    <row r="760" spans="2:29" x14ac:dyDescent="0.25">
      <c r="B760" s="75"/>
      <c r="C760" s="75"/>
      <c r="D760" s="76"/>
      <c r="G760" s="77"/>
      <c r="H760" s="77"/>
      <c r="I760" s="77"/>
      <c r="J760" s="77"/>
      <c r="K760" s="77"/>
      <c r="L760" s="77"/>
      <c r="M760" s="77"/>
      <c r="N760" s="77"/>
      <c r="O760" s="77"/>
      <c r="P760" s="77"/>
      <c r="Q760" s="77"/>
      <c r="R760" s="77"/>
      <c r="S760" s="77"/>
      <c r="T760" s="77"/>
      <c r="U760" s="77"/>
      <c r="V760" s="77"/>
      <c r="W760" s="77"/>
      <c r="X760" s="77"/>
      <c r="Y760" s="77"/>
      <c r="Z760" s="77"/>
      <c r="AA760" s="77"/>
      <c r="AB760" s="77"/>
      <c r="AC760" s="77"/>
    </row>
    <row r="761" spans="2:29" x14ac:dyDescent="0.25">
      <c r="B761" s="75"/>
      <c r="C761" s="75"/>
      <c r="D761" s="76"/>
      <c r="G761" s="77"/>
      <c r="H761" s="77"/>
      <c r="I761" s="77"/>
      <c r="J761" s="77"/>
      <c r="K761" s="77"/>
      <c r="L761" s="77"/>
      <c r="M761" s="77"/>
      <c r="N761" s="77"/>
      <c r="O761" s="77"/>
      <c r="P761" s="77"/>
      <c r="Q761" s="77"/>
      <c r="R761" s="77"/>
      <c r="S761" s="77"/>
      <c r="T761" s="77"/>
      <c r="U761" s="77"/>
      <c r="V761" s="77"/>
      <c r="W761" s="77"/>
      <c r="X761" s="77"/>
      <c r="Y761" s="77"/>
      <c r="Z761" s="77"/>
      <c r="AA761" s="77"/>
      <c r="AB761" s="77"/>
      <c r="AC761" s="77"/>
    </row>
    <row r="762" spans="2:29" x14ac:dyDescent="0.25">
      <c r="B762" s="75"/>
      <c r="C762" s="75"/>
      <c r="D762" s="76"/>
      <c r="G762" s="77"/>
      <c r="H762" s="77"/>
      <c r="I762" s="77"/>
      <c r="J762" s="77"/>
      <c r="K762" s="77"/>
      <c r="L762" s="77"/>
      <c r="M762" s="77"/>
      <c r="N762" s="77"/>
      <c r="O762" s="77"/>
      <c r="P762" s="77"/>
      <c r="Q762" s="77"/>
      <c r="R762" s="77"/>
      <c r="S762" s="77"/>
      <c r="T762" s="77"/>
      <c r="U762" s="77"/>
      <c r="V762" s="77"/>
      <c r="W762" s="77"/>
      <c r="X762" s="77"/>
      <c r="Y762" s="77"/>
      <c r="Z762" s="77"/>
      <c r="AA762" s="77"/>
      <c r="AB762" s="77"/>
      <c r="AC762" s="77"/>
    </row>
    <row r="763" spans="2:29" x14ac:dyDescent="0.25">
      <c r="B763" s="75"/>
      <c r="C763" s="75"/>
      <c r="D763" s="76"/>
      <c r="G763" s="77"/>
      <c r="H763" s="77"/>
      <c r="I763" s="77"/>
      <c r="J763" s="77"/>
      <c r="K763" s="77"/>
      <c r="L763" s="77"/>
      <c r="M763" s="77"/>
      <c r="N763" s="77"/>
      <c r="O763" s="77"/>
      <c r="P763" s="77"/>
      <c r="Q763" s="77"/>
      <c r="R763" s="77"/>
      <c r="S763" s="77"/>
      <c r="T763" s="77"/>
      <c r="U763" s="77"/>
      <c r="V763" s="77"/>
      <c r="W763" s="77"/>
      <c r="X763" s="77"/>
      <c r="Y763" s="77"/>
      <c r="Z763" s="77"/>
      <c r="AA763" s="77"/>
      <c r="AB763" s="77"/>
      <c r="AC763" s="77"/>
    </row>
    <row r="764" spans="2:29" x14ac:dyDescent="0.25">
      <c r="B764" s="75"/>
      <c r="C764" s="75"/>
      <c r="D764" s="76"/>
      <c r="G764" s="77"/>
      <c r="H764" s="77"/>
      <c r="I764" s="77"/>
      <c r="J764" s="77"/>
      <c r="K764" s="77"/>
      <c r="L764" s="77"/>
      <c r="M764" s="77"/>
      <c r="N764" s="77"/>
      <c r="O764" s="77"/>
      <c r="P764" s="77"/>
      <c r="Q764" s="77"/>
      <c r="R764" s="77"/>
      <c r="S764" s="77"/>
      <c r="T764" s="77"/>
      <c r="U764" s="77"/>
      <c r="V764" s="77"/>
      <c r="W764" s="77"/>
      <c r="X764" s="77"/>
      <c r="Y764" s="77"/>
      <c r="Z764" s="77"/>
      <c r="AA764" s="77"/>
      <c r="AB764" s="77"/>
      <c r="AC764" s="77"/>
    </row>
    <row r="765" spans="2:29" x14ac:dyDescent="0.25">
      <c r="B765" s="75"/>
      <c r="C765" s="75"/>
      <c r="D765" s="76"/>
      <c r="G765" s="77"/>
      <c r="H765" s="77"/>
      <c r="I765" s="77"/>
      <c r="J765" s="77"/>
      <c r="K765" s="77"/>
      <c r="L765" s="77"/>
      <c r="M765" s="77"/>
      <c r="N765" s="77"/>
      <c r="O765" s="77"/>
      <c r="P765" s="77"/>
      <c r="Q765" s="77"/>
      <c r="R765" s="77"/>
      <c r="S765" s="77"/>
      <c r="T765" s="77"/>
      <c r="U765" s="77"/>
      <c r="V765" s="77"/>
      <c r="W765" s="77"/>
      <c r="X765" s="77"/>
      <c r="Y765" s="77"/>
      <c r="Z765" s="77"/>
      <c r="AA765" s="77"/>
      <c r="AB765" s="77"/>
      <c r="AC765" s="77"/>
    </row>
    <row r="766" spans="2:29" x14ac:dyDescent="0.25">
      <c r="B766" s="75"/>
      <c r="C766" s="75"/>
      <c r="D766" s="76"/>
      <c r="G766" s="77"/>
      <c r="H766" s="77"/>
      <c r="I766" s="77"/>
      <c r="J766" s="77"/>
      <c r="K766" s="77"/>
      <c r="L766" s="77"/>
      <c r="M766" s="77"/>
      <c r="N766" s="77"/>
      <c r="O766" s="77"/>
      <c r="P766" s="77"/>
      <c r="Q766" s="77"/>
      <c r="R766" s="77"/>
      <c r="S766" s="77"/>
      <c r="T766" s="77"/>
      <c r="U766" s="77"/>
      <c r="V766" s="77"/>
      <c r="W766" s="77"/>
      <c r="X766" s="77"/>
      <c r="Y766" s="77"/>
      <c r="Z766" s="77"/>
      <c r="AA766" s="77"/>
      <c r="AB766" s="77"/>
      <c r="AC766" s="77"/>
    </row>
    <row r="767" spans="2:29" x14ac:dyDescent="0.25">
      <c r="B767" s="75"/>
      <c r="C767" s="75"/>
      <c r="D767" s="76"/>
      <c r="G767" s="77"/>
      <c r="H767" s="77"/>
      <c r="I767" s="77"/>
      <c r="J767" s="77"/>
      <c r="K767" s="77"/>
      <c r="L767" s="77"/>
      <c r="M767" s="77"/>
      <c r="N767" s="77"/>
      <c r="O767" s="77"/>
      <c r="P767" s="77"/>
      <c r="Q767" s="77"/>
      <c r="R767" s="77"/>
      <c r="S767" s="77"/>
      <c r="T767" s="77"/>
      <c r="U767" s="77"/>
      <c r="V767" s="77"/>
      <c r="W767" s="77"/>
      <c r="X767" s="77"/>
      <c r="Y767" s="77"/>
      <c r="Z767" s="77"/>
      <c r="AA767" s="77"/>
      <c r="AB767" s="77"/>
      <c r="AC767" s="77"/>
    </row>
    <row r="768" spans="2:29" x14ac:dyDescent="0.25">
      <c r="B768" s="75"/>
      <c r="C768" s="75"/>
      <c r="D768" s="76"/>
      <c r="G768" s="77"/>
      <c r="H768" s="77"/>
      <c r="I768" s="77"/>
      <c r="J768" s="77"/>
      <c r="K768" s="77"/>
      <c r="L768" s="77"/>
      <c r="M768" s="77"/>
      <c r="N768" s="77"/>
      <c r="O768" s="77"/>
      <c r="P768" s="77"/>
      <c r="Q768" s="77"/>
      <c r="R768" s="77"/>
      <c r="S768" s="77"/>
      <c r="T768" s="77"/>
      <c r="U768" s="77"/>
      <c r="V768" s="77"/>
      <c r="W768" s="77"/>
      <c r="X768" s="77"/>
      <c r="Y768" s="77"/>
      <c r="Z768" s="77"/>
      <c r="AA768" s="77"/>
      <c r="AB768" s="77"/>
      <c r="AC768" s="77"/>
    </row>
    <row r="769" spans="2:29" x14ac:dyDescent="0.25">
      <c r="B769" s="75"/>
      <c r="C769" s="75"/>
      <c r="D769" s="76"/>
      <c r="G769" s="77"/>
      <c r="H769" s="77"/>
      <c r="I769" s="77"/>
      <c r="J769" s="77"/>
      <c r="K769" s="77"/>
      <c r="L769" s="77"/>
      <c r="M769" s="77"/>
      <c r="N769" s="77"/>
      <c r="O769" s="77"/>
      <c r="P769" s="77"/>
      <c r="Q769" s="77"/>
      <c r="R769" s="77"/>
      <c r="S769" s="77"/>
      <c r="T769" s="77"/>
      <c r="U769" s="77"/>
      <c r="V769" s="77"/>
      <c r="W769" s="77"/>
      <c r="X769" s="77"/>
      <c r="Y769" s="77"/>
      <c r="Z769" s="77"/>
      <c r="AA769" s="77"/>
      <c r="AB769" s="77"/>
      <c r="AC769" s="77"/>
    </row>
    <row r="770" spans="2:29" x14ac:dyDescent="0.25">
      <c r="B770" s="75"/>
      <c r="C770" s="75"/>
      <c r="D770" s="76"/>
      <c r="G770" s="77"/>
      <c r="H770" s="77"/>
      <c r="I770" s="77"/>
      <c r="J770" s="77"/>
      <c r="K770" s="77"/>
      <c r="L770" s="77"/>
      <c r="M770" s="77"/>
      <c r="N770" s="77"/>
      <c r="O770" s="77"/>
      <c r="P770" s="77"/>
      <c r="Q770" s="77"/>
      <c r="R770" s="77"/>
      <c r="S770" s="77"/>
      <c r="T770" s="77"/>
      <c r="U770" s="77"/>
      <c r="V770" s="77"/>
      <c r="W770" s="77"/>
      <c r="X770" s="77"/>
      <c r="Y770" s="77"/>
      <c r="Z770" s="77"/>
      <c r="AA770" s="77"/>
      <c r="AB770" s="77"/>
      <c r="AC770" s="77"/>
    </row>
    <row r="771" spans="2:29" x14ac:dyDescent="0.25">
      <c r="B771" s="75"/>
      <c r="C771" s="75"/>
      <c r="D771" s="76"/>
      <c r="G771" s="77"/>
      <c r="H771" s="77"/>
      <c r="I771" s="77"/>
      <c r="J771" s="77"/>
      <c r="K771" s="77"/>
      <c r="L771" s="77"/>
      <c r="M771" s="77"/>
      <c r="N771" s="77"/>
      <c r="O771" s="77"/>
      <c r="P771" s="77"/>
      <c r="Q771" s="77"/>
      <c r="R771" s="77"/>
      <c r="S771" s="77"/>
      <c r="T771" s="77"/>
      <c r="U771" s="77"/>
      <c r="V771" s="77"/>
      <c r="W771" s="77"/>
      <c r="X771" s="77"/>
      <c r="Y771" s="77"/>
      <c r="Z771" s="77"/>
      <c r="AA771" s="77"/>
      <c r="AB771" s="77"/>
      <c r="AC771" s="77"/>
    </row>
    <row r="772" spans="2:29" x14ac:dyDescent="0.25">
      <c r="B772" s="75"/>
      <c r="C772" s="75"/>
      <c r="D772" s="76"/>
      <c r="G772" s="77"/>
      <c r="H772" s="77"/>
      <c r="I772" s="77"/>
      <c r="J772" s="77"/>
      <c r="K772" s="77"/>
      <c r="L772" s="77"/>
      <c r="M772" s="77"/>
      <c r="N772" s="77"/>
      <c r="O772" s="77"/>
      <c r="P772" s="77"/>
      <c r="Q772" s="77"/>
      <c r="R772" s="77"/>
      <c r="S772" s="77"/>
      <c r="T772" s="77"/>
      <c r="U772" s="77"/>
      <c r="V772" s="77"/>
      <c r="W772" s="77"/>
      <c r="X772" s="77"/>
      <c r="Y772" s="77"/>
      <c r="Z772" s="77"/>
      <c r="AA772" s="77"/>
      <c r="AB772" s="77"/>
      <c r="AC772" s="77"/>
    </row>
    <row r="773" spans="2:29" x14ac:dyDescent="0.25">
      <c r="B773" s="75"/>
      <c r="C773" s="75"/>
      <c r="D773" s="76"/>
      <c r="G773" s="77"/>
      <c r="H773" s="77"/>
      <c r="I773" s="77"/>
      <c r="J773" s="77"/>
      <c r="K773" s="77"/>
      <c r="L773" s="77"/>
      <c r="M773" s="77"/>
      <c r="N773" s="77"/>
      <c r="O773" s="77"/>
      <c r="P773" s="77"/>
      <c r="Q773" s="77"/>
      <c r="R773" s="77"/>
      <c r="S773" s="77"/>
      <c r="T773" s="77"/>
      <c r="U773" s="77"/>
      <c r="V773" s="77"/>
      <c r="W773" s="77"/>
      <c r="X773" s="77"/>
      <c r="Y773" s="77"/>
      <c r="Z773" s="77"/>
      <c r="AA773" s="77"/>
      <c r="AB773" s="77"/>
      <c r="AC773" s="77"/>
    </row>
    <row r="774" spans="2:29" x14ac:dyDescent="0.25">
      <c r="B774" s="75"/>
      <c r="C774" s="75"/>
      <c r="D774" s="76"/>
      <c r="G774" s="77"/>
      <c r="H774" s="77"/>
      <c r="I774" s="77"/>
      <c r="J774" s="77"/>
      <c r="K774" s="77"/>
      <c r="L774" s="77"/>
      <c r="M774" s="77"/>
      <c r="N774" s="77"/>
      <c r="O774" s="77"/>
      <c r="P774" s="77"/>
      <c r="Q774" s="77"/>
      <c r="R774" s="77"/>
      <c r="S774" s="77"/>
      <c r="T774" s="77"/>
      <c r="U774" s="77"/>
      <c r="V774" s="77"/>
      <c r="W774" s="77"/>
      <c r="X774" s="77"/>
      <c r="Y774" s="77"/>
      <c r="Z774" s="77"/>
      <c r="AA774" s="77"/>
      <c r="AB774" s="77"/>
      <c r="AC774" s="77"/>
    </row>
    <row r="775" spans="2:29" x14ac:dyDescent="0.25">
      <c r="B775" s="75"/>
      <c r="C775" s="75"/>
      <c r="D775" s="76"/>
      <c r="G775" s="77"/>
      <c r="H775" s="77"/>
      <c r="I775" s="77"/>
      <c r="J775" s="77"/>
      <c r="K775" s="77"/>
      <c r="L775" s="77"/>
      <c r="M775" s="77"/>
      <c r="N775" s="77"/>
      <c r="O775" s="77"/>
      <c r="P775" s="77"/>
      <c r="Q775" s="77"/>
      <c r="R775" s="77"/>
      <c r="S775" s="77"/>
      <c r="T775" s="77"/>
      <c r="U775" s="77"/>
      <c r="V775" s="77"/>
      <c r="W775" s="77"/>
      <c r="X775" s="77"/>
      <c r="Y775" s="77"/>
      <c r="Z775" s="77"/>
      <c r="AA775" s="77"/>
      <c r="AB775" s="77"/>
      <c r="AC775" s="77"/>
    </row>
    <row r="776" spans="2:29" x14ac:dyDescent="0.25">
      <c r="B776" s="75"/>
      <c r="C776" s="75"/>
      <c r="D776" s="76"/>
      <c r="G776" s="77"/>
      <c r="H776" s="77"/>
      <c r="I776" s="77"/>
      <c r="J776" s="77"/>
      <c r="K776" s="77"/>
      <c r="L776" s="77"/>
      <c r="M776" s="77"/>
      <c r="N776" s="77"/>
      <c r="O776" s="77"/>
      <c r="P776" s="77"/>
      <c r="Q776" s="77"/>
      <c r="R776" s="77"/>
      <c r="S776" s="77"/>
      <c r="T776" s="77"/>
      <c r="U776" s="77"/>
      <c r="V776" s="77"/>
      <c r="W776" s="77"/>
      <c r="X776" s="77"/>
      <c r="Y776" s="77"/>
      <c r="Z776" s="77"/>
      <c r="AA776" s="77"/>
      <c r="AB776" s="77"/>
      <c r="AC776" s="77"/>
    </row>
    <row r="777" spans="2:29" x14ac:dyDescent="0.25">
      <c r="B777" s="75"/>
      <c r="C777" s="75"/>
      <c r="D777" s="76"/>
      <c r="G777" s="77"/>
      <c r="H777" s="77"/>
      <c r="I777" s="77"/>
      <c r="J777" s="77"/>
      <c r="K777" s="77"/>
      <c r="L777" s="77"/>
      <c r="M777" s="77"/>
      <c r="N777" s="77"/>
      <c r="O777" s="77"/>
      <c r="P777" s="77"/>
      <c r="Q777" s="77"/>
      <c r="R777" s="77"/>
      <c r="S777" s="77"/>
      <c r="T777" s="77"/>
      <c r="U777" s="77"/>
      <c r="V777" s="77"/>
      <c r="W777" s="77"/>
      <c r="X777" s="77"/>
      <c r="Y777" s="77"/>
      <c r="Z777" s="77"/>
      <c r="AA777" s="77"/>
      <c r="AB777" s="77"/>
      <c r="AC777" s="77"/>
    </row>
    <row r="778" spans="2:29" x14ac:dyDescent="0.25">
      <c r="B778" s="75"/>
      <c r="C778" s="75"/>
      <c r="D778" s="76"/>
      <c r="G778" s="77"/>
      <c r="H778" s="77"/>
      <c r="I778" s="77"/>
      <c r="J778" s="77"/>
      <c r="K778" s="77"/>
      <c r="L778" s="77"/>
      <c r="M778" s="77"/>
      <c r="N778" s="77"/>
      <c r="O778" s="77"/>
      <c r="P778" s="77"/>
      <c r="Q778" s="77"/>
      <c r="R778" s="77"/>
      <c r="S778" s="77"/>
      <c r="T778" s="77"/>
      <c r="U778" s="77"/>
      <c r="V778" s="77"/>
      <c r="W778" s="77"/>
      <c r="X778" s="77"/>
      <c r="Y778" s="77"/>
      <c r="Z778" s="77"/>
      <c r="AA778" s="77"/>
      <c r="AB778" s="77"/>
      <c r="AC778" s="77"/>
    </row>
    <row r="779" spans="2:29" x14ac:dyDescent="0.25">
      <c r="B779" s="75"/>
      <c r="C779" s="75"/>
      <c r="D779" s="76"/>
      <c r="G779" s="77"/>
      <c r="H779" s="77"/>
      <c r="I779" s="77"/>
      <c r="J779" s="77"/>
      <c r="K779" s="77"/>
      <c r="L779" s="77"/>
      <c r="M779" s="77"/>
      <c r="N779" s="77"/>
      <c r="O779" s="77"/>
      <c r="P779" s="77"/>
      <c r="Q779" s="77"/>
      <c r="R779" s="77"/>
      <c r="S779" s="77"/>
      <c r="T779" s="77"/>
      <c r="U779" s="77"/>
      <c r="V779" s="77"/>
      <c r="W779" s="77"/>
      <c r="X779" s="77"/>
      <c r="Y779" s="77"/>
      <c r="Z779" s="77"/>
      <c r="AA779" s="77"/>
      <c r="AB779" s="77"/>
      <c r="AC779" s="77"/>
    </row>
    <row r="780" spans="2:29" x14ac:dyDescent="0.25">
      <c r="B780" s="75"/>
      <c r="C780" s="75"/>
      <c r="D780" s="76"/>
      <c r="G780" s="77"/>
      <c r="H780" s="77"/>
      <c r="I780" s="77"/>
      <c r="J780" s="77"/>
      <c r="K780" s="77"/>
      <c r="L780" s="77"/>
      <c r="M780" s="77"/>
      <c r="N780" s="77"/>
      <c r="O780" s="77"/>
      <c r="P780" s="77"/>
      <c r="Q780" s="77"/>
      <c r="R780" s="77"/>
      <c r="S780" s="77"/>
      <c r="T780" s="77"/>
      <c r="U780" s="77"/>
      <c r="V780" s="77"/>
      <c r="W780" s="77"/>
      <c r="X780" s="77"/>
      <c r="Y780" s="77"/>
      <c r="Z780" s="77"/>
      <c r="AA780" s="77"/>
      <c r="AB780" s="77"/>
      <c r="AC780" s="77"/>
    </row>
    <row r="781" spans="2:29" x14ac:dyDescent="0.25">
      <c r="B781" s="75"/>
      <c r="C781" s="75"/>
      <c r="D781" s="76"/>
      <c r="G781" s="77"/>
      <c r="H781" s="77"/>
      <c r="I781" s="77"/>
      <c r="J781" s="77"/>
      <c r="K781" s="77"/>
      <c r="L781" s="77"/>
      <c r="M781" s="77"/>
      <c r="N781" s="77"/>
      <c r="O781" s="77"/>
      <c r="P781" s="77"/>
      <c r="Q781" s="77"/>
      <c r="R781" s="77"/>
      <c r="S781" s="77"/>
      <c r="T781" s="77"/>
      <c r="U781" s="77"/>
      <c r="V781" s="77"/>
      <c r="W781" s="77"/>
      <c r="X781" s="77"/>
      <c r="Y781" s="77"/>
      <c r="Z781" s="77"/>
      <c r="AA781" s="77"/>
      <c r="AB781" s="77"/>
      <c r="AC781" s="77"/>
    </row>
    <row r="782" spans="2:29" x14ac:dyDescent="0.25">
      <c r="B782" s="75"/>
      <c r="C782" s="75"/>
      <c r="D782" s="76"/>
      <c r="G782" s="77"/>
      <c r="H782" s="77"/>
      <c r="I782" s="77"/>
      <c r="J782" s="77"/>
      <c r="K782" s="77"/>
      <c r="L782" s="77"/>
      <c r="M782" s="77"/>
      <c r="N782" s="77"/>
      <c r="O782" s="77"/>
      <c r="P782" s="77"/>
      <c r="Q782" s="77"/>
      <c r="R782" s="77"/>
      <c r="S782" s="77"/>
      <c r="T782" s="77"/>
      <c r="U782" s="77"/>
      <c r="V782" s="77"/>
      <c r="W782" s="77"/>
      <c r="X782" s="77"/>
      <c r="Y782" s="77"/>
      <c r="Z782" s="77"/>
      <c r="AA782" s="77"/>
      <c r="AB782" s="77"/>
      <c r="AC782" s="77"/>
    </row>
    <row r="783" spans="2:29" x14ac:dyDescent="0.25">
      <c r="B783" s="75"/>
      <c r="C783" s="75"/>
      <c r="D783" s="76"/>
      <c r="G783" s="77"/>
      <c r="H783" s="77"/>
      <c r="I783" s="77"/>
      <c r="J783" s="77"/>
      <c r="K783" s="77"/>
      <c r="L783" s="77"/>
      <c r="M783" s="77"/>
      <c r="N783" s="77"/>
      <c r="O783" s="77"/>
      <c r="P783" s="77"/>
      <c r="Q783" s="77"/>
      <c r="R783" s="77"/>
      <c r="S783" s="77"/>
      <c r="T783" s="77"/>
      <c r="U783" s="77"/>
      <c r="V783" s="77"/>
      <c r="W783" s="77"/>
      <c r="X783" s="77"/>
      <c r="Y783" s="77"/>
      <c r="Z783" s="77"/>
      <c r="AA783" s="77"/>
      <c r="AB783" s="77"/>
      <c r="AC783" s="77"/>
    </row>
    <row r="784" spans="2:29" x14ac:dyDescent="0.25">
      <c r="B784" s="75"/>
      <c r="C784" s="75"/>
      <c r="D784" s="76"/>
      <c r="G784" s="77"/>
      <c r="H784" s="77"/>
      <c r="I784" s="77"/>
      <c r="J784" s="77"/>
      <c r="K784" s="77"/>
      <c r="L784" s="77"/>
      <c r="M784" s="77"/>
      <c r="N784" s="77"/>
      <c r="O784" s="77"/>
      <c r="P784" s="77"/>
      <c r="Q784" s="77"/>
      <c r="R784" s="77"/>
      <c r="S784" s="77"/>
      <c r="T784" s="77"/>
      <c r="U784" s="77"/>
      <c r="V784" s="77"/>
      <c r="W784" s="77"/>
      <c r="X784" s="77"/>
      <c r="Y784" s="77"/>
      <c r="Z784" s="77"/>
      <c r="AA784" s="77"/>
      <c r="AB784" s="77"/>
      <c r="AC784" s="77"/>
    </row>
    <row r="785" spans="2:29" x14ac:dyDescent="0.25">
      <c r="B785" s="75"/>
      <c r="C785" s="75"/>
      <c r="D785" s="76"/>
      <c r="G785" s="77"/>
      <c r="H785" s="77"/>
      <c r="I785" s="77"/>
      <c r="J785" s="77"/>
      <c r="K785" s="77"/>
      <c r="L785" s="77"/>
      <c r="M785" s="77"/>
      <c r="N785" s="77"/>
      <c r="O785" s="77"/>
      <c r="P785" s="77"/>
      <c r="Q785" s="77"/>
      <c r="R785" s="77"/>
      <c r="S785" s="77"/>
      <c r="T785" s="77"/>
      <c r="U785" s="77"/>
      <c r="V785" s="77"/>
      <c r="W785" s="77"/>
      <c r="X785" s="77"/>
      <c r="Y785" s="77"/>
      <c r="Z785" s="77"/>
      <c r="AA785" s="77"/>
      <c r="AB785" s="77"/>
      <c r="AC785" s="77"/>
    </row>
    <row r="786" spans="2:29" x14ac:dyDescent="0.25">
      <c r="B786" s="75"/>
      <c r="C786" s="75"/>
      <c r="D786" s="76"/>
      <c r="G786" s="77"/>
      <c r="H786" s="77"/>
      <c r="I786" s="77"/>
      <c r="J786" s="77"/>
      <c r="K786" s="77"/>
      <c r="L786" s="77"/>
      <c r="M786" s="77"/>
      <c r="N786" s="77"/>
      <c r="O786" s="77"/>
      <c r="P786" s="77"/>
      <c r="Q786" s="77"/>
      <c r="R786" s="77"/>
      <c r="S786" s="77"/>
      <c r="T786" s="77"/>
      <c r="U786" s="77"/>
      <c r="V786" s="77"/>
      <c r="W786" s="77"/>
      <c r="X786" s="77"/>
      <c r="Y786" s="77"/>
      <c r="Z786" s="77"/>
      <c r="AA786" s="77"/>
      <c r="AB786" s="77"/>
      <c r="AC786" s="77"/>
    </row>
    <row r="787" spans="2:29" x14ac:dyDescent="0.25">
      <c r="B787" s="75"/>
      <c r="C787" s="75"/>
      <c r="D787" s="76"/>
      <c r="G787" s="77"/>
      <c r="H787" s="77"/>
      <c r="I787" s="77"/>
      <c r="J787" s="77"/>
      <c r="K787" s="77"/>
      <c r="L787" s="77"/>
      <c r="M787" s="77"/>
      <c r="N787" s="77"/>
      <c r="O787" s="77"/>
      <c r="P787" s="77"/>
      <c r="Q787" s="77"/>
      <c r="R787" s="77"/>
      <c r="S787" s="77"/>
      <c r="T787" s="77"/>
      <c r="U787" s="77"/>
      <c r="V787" s="77"/>
      <c r="W787" s="77"/>
      <c r="X787" s="77"/>
      <c r="Y787" s="77"/>
      <c r="Z787" s="77"/>
      <c r="AA787" s="77"/>
      <c r="AB787" s="77"/>
      <c r="AC787" s="77"/>
    </row>
    <row r="788" spans="2:29" x14ac:dyDescent="0.25">
      <c r="B788" s="75"/>
      <c r="C788" s="75"/>
      <c r="D788" s="76"/>
      <c r="G788" s="77"/>
      <c r="H788" s="77"/>
      <c r="I788" s="77"/>
      <c r="J788" s="77"/>
      <c r="K788" s="77"/>
      <c r="L788" s="77"/>
      <c r="M788" s="77"/>
      <c r="N788" s="77"/>
      <c r="O788" s="77"/>
      <c r="P788" s="77"/>
      <c r="Q788" s="77"/>
      <c r="R788" s="77"/>
      <c r="S788" s="77"/>
      <c r="T788" s="77"/>
      <c r="U788" s="77"/>
      <c r="V788" s="77"/>
      <c r="W788" s="77"/>
      <c r="X788" s="77"/>
      <c r="Y788" s="77"/>
      <c r="Z788" s="77"/>
      <c r="AA788" s="77"/>
      <c r="AB788" s="77"/>
      <c r="AC788" s="77"/>
    </row>
    <row r="789" spans="2:29" x14ac:dyDescent="0.25">
      <c r="B789" s="75"/>
      <c r="C789" s="75"/>
      <c r="D789" s="76"/>
      <c r="G789" s="77"/>
      <c r="H789" s="77"/>
      <c r="I789" s="77"/>
      <c r="J789" s="77"/>
      <c r="K789" s="77"/>
      <c r="L789" s="77"/>
      <c r="M789" s="77"/>
      <c r="N789" s="77"/>
      <c r="O789" s="77"/>
      <c r="P789" s="77"/>
      <c r="Q789" s="77"/>
      <c r="R789" s="77"/>
      <c r="S789" s="77"/>
      <c r="T789" s="77"/>
      <c r="U789" s="77"/>
      <c r="V789" s="77"/>
      <c r="W789" s="77"/>
      <c r="X789" s="77"/>
      <c r="Y789" s="77"/>
      <c r="Z789" s="77"/>
      <c r="AA789" s="77"/>
      <c r="AB789" s="77"/>
      <c r="AC789" s="77"/>
    </row>
    <row r="790" spans="2:29" x14ac:dyDescent="0.25">
      <c r="B790" s="75"/>
      <c r="C790" s="75"/>
      <c r="D790" s="76"/>
      <c r="G790" s="77"/>
      <c r="H790" s="77"/>
      <c r="I790" s="77"/>
      <c r="J790" s="77"/>
      <c r="K790" s="77"/>
      <c r="L790" s="77"/>
      <c r="M790" s="77"/>
      <c r="N790" s="77"/>
      <c r="O790" s="77"/>
      <c r="P790" s="77"/>
      <c r="Q790" s="77"/>
      <c r="R790" s="77"/>
      <c r="S790" s="77"/>
      <c r="T790" s="77"/>
      <c r="U790" s="77"/>
      <c r="V790" s="77"/>
      <c r="W790" s="77"/>
      <c r="X790" s="77"/>
      <c r="Y790" s="77"/>
      <c r="Z790" s="77"/>
      <c r="AA790" s="77"/>
      <c r="AB790" s="77"/>
      <c r="AC790" s="77"/>
    </row>
    <row r="791" spans="2:29" x14ac:dyDescent="0.25">
      <c r="B791" s="75"/>
      <c r="C791" s="75"/>
      <c r="D791" s="76"/>
      <c r="G791" s="77"/>
      <c r="H791" s="77"/>
      <c r="I791" s="77"/>
      <c r="J791" s="77"/>
      <c r="K791" s="77"/>
      <c r="L791" s="77"/>
      <c r="M791" s="77"/>
      <c r="N791" s="77"/>
      <c r="O791" s="77"/>
      <c r="P791" s="77"/>
      <c r="Q791" s="77"/>
      <c r="R791" s="77"/>
      <c r="S791" s="77"/>
      <c r="T791" s="77"/>
      <c r="U791" s="77"/>
      <c r="V791" s="77"/>
      <c r="W791" s="77"/>
      <c r="X791" s="77"/>
      <c r="Y791" s="77"/>
      <c r="Z791" s="77"/>
      <c r="AA791" s="77"/>
      <c r="AB791" s="77"/>
      <c r="AC791" s="77"/>
    </row>
    <row r="792" spans="2:29" x14ac:dyDescent="0.25">
      <c r="B792" s="75"/>
      <c r="C792" s="75"/>
      <c r="D792" s="76"/>
      <c r="G792" s="77"/>
      <c r="H792" s="77"/>
      <c r="I792" s="77"/>
      <c r="J792" s="77"/>
      <c r="K792" s="77"/>
      <c r="L792" s="77"/>
      <c r="M792" s="77"/>
      <c r="N792" s="77"/>
      <c r="O792" s="77"/>
      <c r="P792" s="77"/>
      <c r="Q792" s="77"/>
      <c r="R792" s="77"/>
      <c r="S792" s="77"/>
      <c r="T792" s="77"/>
      <c r="U792" s="77"/>
      <c r="V792" s="77"/>
      <c r="W792" s="77"/>
      <c r="X792" s="77"/>
      <c r="Y792" s="77"/>
      <c r="Z792" s="77"/>
      <c r="AA792" s="77"/>
      <c r="AB792" s="77"/>
      <c r="AC792" s="77"/>
    </row>
    <row r="793" spans="2:29" x14ac:dyDescent="0.25">
      <c r="B793" s="75"/>
      <c r="C793" s="75"/>
      <c r="D793" s="76"/>
      <c r="G793" s="77"/>
      <c r="H793" s="77"/>
      <c r="I793" s="77"/>
      <c r="J793" s="77"/>
      <c r="K793" s="77"/>
      <c r="L793" s="77"/>
      <c r="M793" s="77"/>
      <c r="N793" s="77"/>
      <c r="O793" s="77"/>
      <c r="P793" s="77"/>
      <c r="Q793" s="77"/>
      <c r="R793" s="77"/>
      <c r="S793" s="77"/>
      <c r="T793" s="77"/>
      <c r="U793" s="77"/>
      <c r="V793" s="77"/>
      <c r="W793" s="77"/>
      <c r="X793" s="77"/>
      <c r="Y793" s="77"/>
      <c r="Z793" s="77"/>
      <c r="AA793" s="77"/>
      <c r="AB793" s="77"/>
      <c r="AC793" s="77"/>
    </row>
    <row r="794" spans="2:29" x14ac:dyDescent="0.25">
      <c r="B794" s="75"/>
      <c r="C794" s="75"/>
      <c r="D794" s="76"/>
      <c r="G794" s="77"/>
      <c r="H794" s="77"/>
      <c r="I794" s="77"/>
      <c r="J794" s="77"/>
      <c r="K794" s="77"/>
      <c r="L794" s="77"/>
      <c r="M794" s="77"/>
      <c r="N794" s="77"/>
      <c r="O794" s="77"/>
      <c r="P794" s="77"/>
      <c r="Q794" s="77"/>
      <c r="R794" s="77"/>
      <c r="S794" s="77"/>
      <c r="T794" s="77"/>
      <c r="U794" s="77"/>
      <c r="V794" s="77"/>
      <c r="W794" s="77"/>
      <c r="X794" s="77"/>
      <c r="Y794" s="77"/>
      <c r="Z794" s="77"/>
      <c r="AA794" s="77"/>
      <c r="AB794" s="77"/>
      <c r="AC794" s="77"/>
    </row>
    <row r="795" spans="2:29" x14ac:dyDescent="0.25">
      <c r="B795" s="75"/>
      <c r="C795" s="75"/>
      <c r="D795" s="76"/>
      <c r="G795" s="77"/>
      <c r="H795" s="77"/>
      <c r="I795" s="77"/>
      <c r="J795" s="77"/>
      <c r="K795" s="77"/>
      <c r="L795" s="77"/>
      <c r="M795" s="77"/>
      <c r="N795" s="77"/>
      <c r="O795" s="77"/>
      <c r="P795" s="77"/>
      <c r="Q795" s="77"/>
      <c r="R795" s="77"/>
      <c r="S795" s="77"/>
      <c r="T795" s="77"/>
      <c r="U795" s="77"/>
      <c r="V795" s="77"/>
      <c r="W795" s="77"/>
      <c r="X795" s="77"/>
      <c r="Y795" s="77"/>
      <c r="Z795" s="77"/>
      <c r="AA795" s="77"/>
      <c r="AB795" s="77"/>
      <c r="AC795" s="77"/>
    </row>
    <row r="796" spans="2:29" x14ac:dyDescent="0.25">
      <c r="B796" s="75"/>
      <c r="C796" s="75"/>
      <c r="D796" s="76"/>
      <c r="G796" s="77"/>
      <c r="H796" s="77"/>
      <c r="I796" s="77"/>
      <c r="J796" s="77"/>
      <c r="K796" s="77"/>
      <c r="L796" s="77"/>
      <c r="M796" s="77"/>
      <c r="N796" s="77"/>
      <c r="O796" s="77"/>
      <c r="P796" s="77"/>
      <c r="Q796" s="77"/>
      <c r="R796" s="77"/>
      <c r="S796" s="77"/>
      <c r="T796" s="77"/>
      <c r="U796" s="77"/>
      <c r="V796" s="77"/>
      <c r="W796" s="77"/>
      <c r="X796" s="77"/>
      <c r="Y796" s="77"/>
      <c r="Z796" s="77"/>
      <c r="AA796" s="77"/>
      <c r="AB796" s="77"/>
      <c r="AC796" s="77"/>
    </row>
    <row r="797" spans="2:29" x14ac:dyDescent="0.25">
      <c r="B797" s="75"/>
      <c r="C797" s="75"/>
      <c r="D797" s="76"/>
      <c r="G797" s="77"/>
      <c r="H797" s="77"/>
      <c r="I797" s="77"/>
      <c r="J797" s="77"/>
      <c r="K797" s="77"/>
      <c r="L797" s="77"/>
      <c r="M797" s="77"/>
      <c r="N797" s="77"/>
      <c r="O797" s="77"/>
      <c r="P797" s="77"/>
      <c r="Q797" s="77"/>
      <c r="R797" s="77"/>
      <c r="S797" s="77"/>
      <c r="T797" s="77"/>
      <c r="U797" s="77"/>
      <c r="V797" s="77"/>
      <c r="W797" s="77"/>
      <c r="X797" s="77"/>
      <c r="Y797" s="77"/>
      <c r="Z797" s="77"/>
      <c r="AA797" s="77"/>
      <c r="AB797" s="77"/>
      <c r="AC797" s="77"/>
    </row>
    <row r="798" spans="2:29" x14ac:dyDescent="0.25">
      <c r="B798" s="75"/>
      <c r="C798" s="75"/>
      <c r="D798" s="76"/>
      <c r="G798" s="77"/>
      <c r="H798" s="77"/>
      <c r="I798" s="77"/>
      <c r="J798" s="77"/>
      <c r="K798" s="77"/>
      <c r="L798" s="77"/>
      <c r="M798" s="77"/>
      <c r="N798" s="77"/>
      <c r="O798" s="77"/>
      <c r="P798" s="77"/>
      <c r="Q798" s="77"/>
      <c r="R798" s="77"/>
      <c r="S798" s="77"/>
      <c r="T798" s="77"/>
      <c r="U798" s="77"/>
      <c r="V798" s="77"/>
      <c r="W798" s="77"/>
      <c r="X798" s="77"/>
      <c r="Y798" s="77"/>
      <c r="Z798" s="77"/>
      <c r="AA798" s="77"/>
      <c r="AB798" s="77"/>
      <c r="AC798" s="77"/>
    </row>
    <row r="799" spans="2:29" x14ac:dyDescent="0.25">
      <c r="B799" s="75"/>
      <c r="C799" s="75"/>
      <c r="D799" s="76"/>
      <c r="G799" s="77"/>
      <c r="H799" s="77"/>
      <c r="I799" s="77"/>
      <c r="J799" s="77"/>
      <c r="K799" s="77"/>
      <c r="L799" s="77"/>
      <c r="M799" s="77"/>
      <c r="N799" s="77"/>
      <c r="O799" s="77"/>
      <c r="P799" s="77"/>
      <c r="Q799" s="77"/>
      <c r="R799" s="77"/>
      <c r="S799" s="77"/>
      <c r="T799" s="77"/>
      <c r="U799" s="77"/>
      <c r="V799" s="77"/>
      <c r="W799" s="77"/>
      <c r="X799" s="77"/>
      <c r="Y799" s="77"/>
      <c r="Z799" s="77"/>
      <c r="AA799" s="77"/>
      <c r="AB799" s="77"/>
      <c r="AC799" s="77"/>
    </row>
    <row r="800" spans="2:29" x14ac:dyDescent="0.25">
      <c r="B800" s="75"/>
      <c r="C800" s="75"/>
      <c r="D800" s="76"/>
      <c r="G800" s="77"/>
      <c r="H800" s="77"/>
      <c r="I800" s="77"/>
      <c r="J800" s="77"/>
      <c r="K800" s="77"/>
      <c r="L800" s="77"/>
      <c r="M800" s="77"/>
      <c r="N800" s="77"/>
      <c r="O800" s="77"/>
      <c r="P800" s="77"/>
      <c r="Q800" s="77"/>
      <c r="R800" s="77"/>
      <c r="S800" s="77"/>
      <c r="T800" s="77"/>
      <c r="U800" s="77"/>
      <c r="V800" s="77"/>
      <c r="W800" s="77"/>
      <c r="X800" s="77"/>
      <c r="Y800" s="77"/>
      <c r="Z800" s="77"/>
      <c r="AA800" s="77"/>
      <c r="AB800" s="77"/>
      <c r="AC800" s="77"/>
    </row>
    <row r="801" spans="2:29" x14ac:dyDescent="0.25">
      <c r="B801" s="75"/>
      <c r="C801" s="75"/>
      <c r="D801" s="76"/>
      <c r="G801" s="77"/>
      <c r="H801" s="77"/>
      <c r="I801" s="77"/>
      <c r="J801" s="77"/>
      <c r="K801" s="77"/>
      <c r="L801" s="77"/>
      <c r="M801" s="77"/>
      <c r="N801" s="77"/>
      <c r="O801" s="77"/>
      <c r="P801" s="77"/>
      <c r="Q801" s="77"/>
      <c r="R801" s="77"/>
      <c r="S801" s="77"/>
      <c r="T801" s="77"/>
      <c r="U801" s="77"/>
      <c r="V801" s="77"/>
      <c r="W801" s="77"/>
      <c r="X801" s="77"/>
      <c r="Y801" s="77"/>
      <c r="Z801" s="77"/>
      <c r="AA801" s="77"/>
      <c r="AB801" s="77"/>
      <c r="AC801" s="77"/>
    </row>
    <row r="802" spans="2:29" x14ac:dyDescent="0.25">
      <c r="B802" s="75"/>
      <c r="C802" s="75"/>
      <c r="D802" s="76"/>
      <c r="G802" s="77"/>
      <c r="H802" s="77"/>
      <c r="I802" s="77"/>
      <c r="J802" s="77"/>
      <c r="K802" s="77"/>
      <c r="L802" s="77"/>
      <c r="M802" s="77"/>
      <c r="N802" s="77"/>
      <c r="O802" s="77"/>
      <c r="P802" s="77"/>
      <c r="Q802" s="77"/>
      <c r="R802" s="77"/>
      <c r="S802" s="77"/>
      <c r="T802" s="77"/>
      <c r="U802" s="77"/>
      <c r="V802" s="77"/>
      <c r="W802" s="77"/>
      <c r="X802" s="77"/>
      <c r="Y802" s="77"/>
      <c r="Z802" s="77"/>
      <c r="AA802" s="77"/>
      <c r="AB802" s="77"/>
      <c r="AC802" s="77"/>
    </row>
    <row r="803" spans="2:29" x14ac:dyDescent="0.25">
      <c r="B803" s="75"/>
      <c r="C803" s="75"/>
      <c r="D803" s="76"/>
      <c r="G803" s="77"/>
      <c r="H803" s="77"/>
      <c r="I803" s="77"/>
      <c r="J803" s="77"/>
      <c r="K803" s="77"/>
      <c r="L803" s="77"/>
      <c r="M803" s="77"/>
      <c r="N803" s="77"/>
      <c r="O803" s="77"/>
      <c r="P803" s="77"/>
      <c r="Q803" s="77"/>
      <c r="R803" s="77"/>
      <c r="S803" s="77"/>
      <c r="T803" s="77"/>
      <c r="U803" s="77"/>
      <c r="V803" s="77"/>
      <c r="W803" s="77"/>
      <c r="X803" s="77"/>
      <c r="Y803" s="77"/>
      <c r="Z803" s="77"/>
      <c r="AA803" s="77"/>
      <c r="AB803" s="77"/>
      <c r="AC803" s="77"/>
    </row>
    <row r="804" spans="2:29" x14ac:dyDescent="0.25">
      <c r="B804" s="75"/>
      <c r="C804" s="75"/>
      <c r="D804" s="76"/>
      <c r="G804" s="77"/>
      <c r="H804" s="77"/>
      <c r="I804" s="77"/>
      <c r="J804" s="77"/>
      <c r="K804" s="77"/>
      <c r="L804" s="77"/>
      <c r="M804" s="77"/>
      <c r="N804" s="77"/>
      <c r="O804" s="77"/>
      <c r="P804" s="77"/>
      <c r="Q804" s="77"/>
      <c r="R804" s="77"/>
      <c r="S804" s="77"/>
      <c r="T804" s="77"/>
      <c r="U804" s="77"/>
      <c r="V804" s="77"/>
      <c r="W804" s="77"/>
      <c r="X804" s="77"/>
      <c r="Y804" s="77"/>
      <c r="Z804" s="77"/>
      <c r="AA804" s="77"/>
      <c r="AB804" s="77"/>
      <c r="AC804" s="77"/>
    </row>
    <row r="805" spans="2:29" x14ac:dyDescent="0.25">
      <c r="B805" s="75"/>
      <c r="C805" s="75"/>
      <c r="D805" s="76"/>
      <c r="G805" s="77"/>
      <c r="H805" s="77"/>
      <c r="I805" s="77"/>
      <c r="J805" s="77"/>
      <c r="K805" s="77"/>
      <c r="L805" s="77"/>
      <c r="M805" s="77"/>
      <c r="N805" s="77"/>
      <c r="O805" s="77"/>
      <c r="P805" s="77"/>
      <c r="Q805" s="77"/>
      <c r="R805" s="77"/>
      <c r="S805" s="77"/>
      <c r="T805" s="77"/>
      <c r="U805" s="77"/>
      <c r="V805" s="77"/>
      <c r="W805" s="77"/>
      <c r="X805" s="77"/>
      <c r="Y805" s="77"/>
      <c r="Z805" s="77"/>
      <c r="AA805" s="77"/>
      <c r="AB805" s="77"/>
      <c r="AC805" s="77"/>
    </row>
    <row r="806" spans="2:29" x14ac:dyDescent="0.25">
      <c r="B806" s="75"/>
      <c r="C806" s="75"/>
      <c r="D806" s="76"/>
      <c r="G806" s="77"/>
      <c r="H806" s="77"/>
      <c r="I806" s="77"/>
      <c r="J806" s="77"/>
      <c r="K806" s="77"/>
      <c r="L806" s="77"/>
      <c r="M806" s="77"/>
      <c r="N806" s="77"/>
      <c r="O806" s="77"/>
      <c r="P806" s="77"/>
      <c r="Q806" s="77"/>
      <c r="R806" s="77"/>
      <c r="S806" s="77"/>
      <c r="T806" s="77"/>
      <c r="U806" s="77"/>
      <c r="V806" s="77"/>
      <c r="W806" s="77"/>
      <c r="X806" s="77"/>
      <c r="Y806" s="77"/>
      <c r="Z806" s="77"/>
      <c r="AA806" s="77"/>
      <c r="AB806" s="77"/>
      <c r="AC806" s="77"/>
    </row>
    <row r="807" spans="2:29" x14ac:dyDescent="0.25">
      <c r="B807" s="75"/>
      <c r="C807" s="75"/>
      <c r="D807" s="76"/>
      <c r="G807" s="77"/>
      <c r="H807" s="77"/>
      <c r="I807" s="77"/>
      <c r="J807" s="77"/>
      <c r="K807" s="77"/>
      <c r="L807" s="77"/>
      <c r="M807" s="77"/>
      <c r="N807" s="77"/>
      <c r="O807" s="77"/>
      <c r="P807" s="77"/>
      <c r="Q807" s="77"/>
      <c r="R807" s="77"/>
      <c r="S807" s="77"/>
      <c r="T807" s="77"/>
      <c r="U807" s="77"/>
      <c r="V807" s="77"/>
      <c r="W807" s="77"/>
      <c r="X807" s="77"/>
      <c r="Y807" s="77"/>
      <c r="Z807" s="77"/>
      <c r="AA807" s="77"/>
      <c r="AB807" s="77"/>
      <c r="AC807" s="77"/>
    </row>
    <row r="808" spans="2:29" x14ac:dyDescent="0.25">
      <c r="B808" s="75"/>
      <c r="C808" s="75"/>
      <c r="D808" s="76"/>
      <c r="G808" s="77"/>
      <c r="H808" s="77"/>
      <c r="I808" s="77"/>
      <c r="J808" s="77"/>
      <c r="K808" s="77"/>
      <c r="L808" s="77"/>
      <c r="M808" s="77"/>
      <c r="N808" s="77"/>
      <c r="O808" s="77"/>
      <c r="P808" s="77"/>
      <c r="Q808" s="77"/>
      <c r="R808" s="77"/>
      <c r="S808" s="77"/>
      <c r="T808" s="77"/>
      <c r="U808" s="77"/>
      <c r="V808" s="77"/>
      <c r="W808" s="77"/>
      <c r="X808" s="77"/>
      <c r="Y808" s="77"/>
      <c r="Z808" s="77"/>
      <c r="AA808" s="77"/>
      <c r="AB808" s="77"/>
      <c r="AC808" s="77"/>
    </row>
    <row r="809" spans="2:29" x14ac:dyDescent="0.25">
      <c r="B809" s="75"/>
      <c r="C809" s="75"/>
      <c r="D809" s="76"/>
      <c r="G809" s="77"/>
      <c r="H809" s="77"/>
      <c r="I809" s="77"/>
      <c r="J809" s="77"/>
      <c r="K809" s="77"/>
      <c r="L809" s="77"/>
      <c r="M809" s="77"/>
      <c r="N809" s="77"/>
      <c r="O809" s="77"/>
      <c r="P809" s="77"/>
      <c r="Q809" s="77"/>
      <c r="R809" s="77"/>
      <c r="S809" s="77"/>
      <c r="T809" s="77"/>
      <c r="U809" s="77"/>
      <c r="V809" s="77"/>
      <c r="W809" s="77"/>
      <c r="X809" s="77"/>
      <c r="Y809" s="77"/>
      <c r="Z809" s="77"/>
      <c r="AA809" s="77"/>
      <c r="AB809" s="77"/>
      <c r="AC809" s="77"/>
    </row>
    <row r="810" spans="2:29" x14ac:dyDescent="0.25">
      <c r="B810" s="75"/>
      <c r="C810" s="75"/>
      <c r="D810" s="76"/>
      <c r="G810" s="77"/>
      <c r="H810" s="77"/>
      <c r="I810" s="77"/>
      <c r="J810" s="77"/>
      <c r="K810" s="77"/>
      <c r="L810" s="77"/>
      <c r="M810" s="77"/>
      <c r="N810" s="77"/>
      <c r="O810" s="77"/>
      <c r="P810" s="77"/>
      <c r="Q810" s="77"/>
      <c r="R810" s="77"/>
      <c r="S810" s="77"/>
      <c r="T810" s="77"/>
      <c r="U810" s="77"/>
      <c r="V810" s="77"/>
      <c r="W810" s="77"/>
      <c r="X810" s="77"/>
      <c r="Y810" s="77"/>
      <c r="Z810" s="77"/>
      <c r="AA810" s="77"/>
      <c r="AB810" s="77"/>
      <c r="AC810" s="77"/>
    </row>
    <row r="811" spans="2:29" x14ac:dyDescent="0.25">
      <c r="B811" s="75"/>
      <c r="C811" s="75"/>
      <c r="D811" s="76"/>
      <c r="G811" s="77"/>
      <c r="H811" s="77"/>
      <c r="I811" s="77"/>
      <c r="J811" s="77"/>
      <c r="K811" s="77"/>
      <c r="L811" s="77"/>
      <c r="M811" s="77"/>
      <c r="N811" s="77"/>
      <c r="O811" s="77"/>
      <c r="P811" s="77"/>
      <c r="Q811" s="77"/>
      <c r="R811" s="77"/>
      <c r="S811" s="77"/>
      <c r="T811" s="77"/>
      <c r="U811" s="77"/>
      <c r="V811" s="77"/>
      <c r="W811" s="77"/>
      <c r="X811" s="77"/>
      <c r="Y811" s="77"/>
      <c r="Z811" s="77"/>
      <c r="AA811" s="77"/>
      <c r="AB811" s="77"/>
      <c r="AC811" s="77"/>
    </row>
    <row r="812" spans="2:29" x14ac:dyDescent="0.25">
      <c r="B812" s="75"/>
      <c r="C812" s="75"/>
      <c r="D812" s="76"/>
      <c r="G812" s="77"/>
      <c r="H812" s="77"/>
      <c r="I812" s="77"/>
      <c r="J812" s="77"/>
      <c r="K812" s="77"/>
      <c r="L812" s="77"/>
      <c r="M812" s="77"/>
      <c r="N812" s="77"/>
      <c r="O812" s="77"/>
      <c r="P812" s="77"/>
      <c r="Q812" s="77"/>
      <c r="R812" s="77"/>
      <c r="S812" s="77"/>
      <c r="T812" s="77"/>
      <c r="U812" s="77"/>
      <c r="V812" s="77"/>
      <c r="W812" s="77"/>
      <c r="X812" s="77"/>
      <c r="Y812" s="77"/>
      <c r="Z812" s="77"/>
      <c r="AA812" s="77"/>
      <c r="AB812" s="77"/>
      <c r="AC812" s="77"/>
    </row>
    <row r="813" spans="2:29" x14ac:dyDescent="0.25">
      <c r="B813" s="75"/>
      <c r="C813" s="75"/>
      <c r="D813" s="76"/>
      <c r="G813" s="77"/>
      <c r="H813" s="77"/>
      <c r="I813" s="77"/>
      <c r="J813" s="77"/>
      <c r="K813" s="77"/>
      <c r="L813" s="77"/>
      <c r="M813" s="77"/>
      <c r="N813" s="77"/>
      <c r="O813" s="77"/>
      <c r="P813" s="77"/>
      <c r="Q813" s="77"/>
      <c r="R813" s="77"/>
      <c r="S813" s="77"/>
      <c r="T813" s="77"/>
      <c r="U813" s="77"/>
      <c r="V813" s="77"/>
      <c r="W813" s="77"/>
      <c r="X813" s="77"/>
      <c r="Y813" s="77"/>
      <c r="Z813" s="77"/>
      <c r="AA813" s="77"/>
      <c r="AB813" s="77"/>
      <c r="AC813" s="77"/>
    </row>
    <row r="814" spans="2:29" x14ac:dyDescent="0.25">
      <c r="B814" s="75"/>
      <c r="C814" s="75"/>
      <c r="D814" s="76"/>
      <c r="G814" s="77"/>
      <c r="H814" s="77"/>
      <c r="I814" s="77"/>
      <c r="J814" s="77"/>
      <c r="K814" s="77"/>
      <c r="L814" s="77"/>
      <c r="M814" s="77"/>
      <c r="N814" s="77"/>
      <c r="O814" s="77"/>
      <c r="P814" s="77"/>
      <c r="Q814" s="77"/>
      <c r="R814" s="77"/>
      <c r="S814" s="77"/>
      <c r="T814" s="77"/>
      <c r="U814" s="77"/>
      <c r="V814" s="77"/>
      <c r="W814" s="77"/>
      <c r="X814" s="77"/>
      <c r="Y814" s="77"/>
      <c r="Z814" s="77"/>
      <c r="AA814" s="77"/>
      <c r="AB814" s="77"/>
      <c r="AC814" s="77"/>
    </row>
    <row r="815" spans="2:29" x14ac:dyDescent="0.25">
      <c r="B815" s="75"/>
      <c r="C815" s="75"/>
      <c r="D815" s="76"/>
      <c r="G815" s="77"/>
      <c r="H815" s="77"/>
      <c r="I815" s="77"/>
      <c r="J815" s="77"/>
      <c r="K815" s="77"/>
      <c r="L815" s="77"/>
      <c r="M815" s="77"/>
      <c r="N815" s="77"/>
      <c r="O815" s="77"/>
      <c r="P815" s="77"/>
      <c r="Q815" s="77"/>
      <c r="R815" s="77"/>
      <c r="S815" s="77"/>
      <c r="T815" s="77"/>
      <c r="U815" s="77"/>
      <c r="V815" s="77"/>
      <c r="W815" s="77"/>
      <c r="X815" s="77"/>
      <c r="Y815" s="77"/>
      <c r="Z815" s="77"/>
      <c r="AA815" s="77"/>
      <c r="AB815" s="77"/>
      <c r="AC815" s="77"/>
    </row>
    <row r="816" spans="2:29" x14ac:dyDescent="0.25">
      <c r="B816" s="75"/>
      <c r="C816" s="75"/>
      <c r="D816" s="76"/>
      <c r="G816" s="77"/>
      <c r="H816" s="77"/>
      <c r="I816" s="77"/>
      <c r="J816" s="77"/>
      <c r="K816" s="77"/>
      <c r="L816" s="77"/>
      <c r="M816" s="77"/>
      <c r="N816" s="77"/>
      <c r="O816" s="77"/>
      <c r="P816" s="77"/>
      <c r="Q816" s="77"/>
      <c r="R816" s="77"/>
      <c r="S816" s="77"/>
      <c r="T816" s="77"/>
      <c r="U816" s="77"/>
      <c r="V816" s="77"/>
      <c r="W816" s="77"/>
      <c r="X816" s="77"/>
      <c r="Y816" s="77"/>
      <c r="Z816" s="77"/>
      <c r="AA816" s="77"/>
      <c r="AB816" s="77"/>
      <c r="AC816" s="77"/>
    </row>
    <row r="817" spans="2:29" x14ac:dyDescent="0.25">
      <c r="B817" s="75"/>
      <c r="C817" s="75"/>
      <c r="D817" s="76"/>
      <c r="G817" s="77"/>
      <c r="H817" s="77"/>
      <c r="I817" s="77"/>
      <c r="J817" s="77"/>
      <c r="K817" s="77"/>
      <c r="L817" s="77"/>
      <c r="M817" s="77"/>
      <c r="N817" s="77"/>
      <c r="O817" s="77"/>
      <c r="P817" s="77"/>
      <c r="Q817" s="77"/>
      <c r="R817" s="77"/>
      <c r="S817" s="77"/>
      <c r="T817" s="77"/>
      <c r="U817" s="77"/>
      <c r="V817" s="77"/>
      <c r="W817" s="77"/>
      <c r="X817" s="77"/>
      <c r="Y817" s="77"/>
      <c r="Z817" s="77"/>
      <c r="AA817" s="77"/>
      <c r="AB817" s="77"/>
      <c r="AC817" s="77"/>
    </row>
    <row r="818" spans="2:29" x14ac:dyDescent="0.25">
      <c r="B818" s="75"/>
      <c r="C818" s="75"/>
      <c r="D818" s="76"/>
      <c r="G818" s="77"/>
      <c r="H818" s="77"/>
      <c r="I818" s="77"/>
      <c r="J818" s="77"/>
      <c r="K818" s="77"/>
      <c r="L818" s="77"/>
      <c r="M818" s="77"/>
      <c r="N818" s="77"/>
      <c r="O818" s="77"/>
      <c r="P818" s="77"/>
      <c r="Q818" s="77"/>
      <c r="R818" s="77"/>
      <c r="S818" s="77"/>
      <c r="T818" s="77"/>
      <c r="U818" s="77"/>
      <c r="V818" s="77"/>
      <c r="W818" s="77"/>
      <c r="X818" s="77"/>
      <c r="Y818" s="77"/>
      <c r="Z818" s="77"/>
      <c r="AA818" s="77"/>
      <c r="AB818" s="77"/>
      <c r="AC818" s="77"/>
    </row>
    <row r="819" spans="2:29" x14ac:dyDescent="0.25">
      <c r="B819" s="75"/>
      <c r="C819" s="75"/>
      <c r="D819" s="76"/>
      <c r="G819" s="77"/>
      <c r="H819" s="77"/>
      <c r="I819" s="77"/>
      <c r="J819" s="77"/>
      <c r="K819" s="77"/>
      <c r="L819" s="77"/>
      <c r="M819" s="77"/>
      <c r="N819" s="77"/>
      <c r="O819" s="77"/>
      <c r="P819" s="77"/>
      <c r="Q819" s="77"/>
      <c r="R819" s="77"/>
      <c r="S819" s="77"/>
      <c r="T819" s="77"/>
      <c r="U819" s="77"/>
      <c r="V819" s="77"/>
      <c r="W819" s="77"/>
      <c r="X819" s="77"/>
      <c r="Y819" s="77"/>
      <c r="Z819" s="77"/>
      <c r="AA819" s="77"/>
      <c r="AB819" s="77"/>
      <c r="AC819" s="77"/>
    </row>
    <row r="820" spans="2:29" x14ac:dyDescent="0.25">
      <c r="B820" s="75"/>
      <c r="C820" s="75"/>
      <c r="D820" s="76"/>
      <c r="G820" s="77"/>
      <c r="H820" s="77"/>
      <c r="I820" s="77"/>
      <c r="J820" s="77"/>
      <c r="K820" s="77"/>
      <c r="L820" s="77"/>
      <c r="M820" s="77"/>
      <c r="N820" s="77"/>
      <c r="O820" s="77"/>
      <c r="P820" s="77"/>
      <c r="Q820" s="77"/>
      <c r="R820" s="77"/>
      <c r="S820" s="77"/>
      <c r="T820" s="77"/>
      <c r="U820" s="77"/>
      <c r="V820" s="77"/>
      <c r="W820" s="77"/>
      <c r="X820" s="77"/>
      <c r="Y820" s="77"/>
      <c r="Z820" s="77"/>
      <c r="AA820" s="77"/>
      <c r="AB820" s="77"/>
      <c r="AC820" s="77"/>
    </row>
    <row r="821" spans="2:29" x14ac:dyDescent="0.25">
      <c r="B821" s="75"/>
      <c r="C821" s="75"/>
      <c r="D821" s="76"/>
      <c r="G821" s="77"/>
      <c r="H821" s="77"/>
      <c r="I821" s="77"/>
      <c r="J821" s="77"/>
      <c r="K821" s="77"/>
      <c r="L821" s="77"/>
      <c r="M821" s="77"/>
      <c r="N821" s="77"/>
      <c r="O821" s="77"/>
      <c r="P821" s="77"/>
      <c r="Q821" s="77"/>
      <c r="R821" s="77"/>
      <c r="S821" s="77"/>
      <c r="T821" s="77"/>
      <c r="U821" s="77"/>
      <c r="V821" s="77"/>
      <c r="W821" s="77"/>
      <c r="X821" s="77"/>
      <c r="Y821" s="77"/>
      <c r="Z821" s="77"/>
      <c r="AA821" s="77"/>
      <c r="AB821" s="77"/>
      <c r="AC821" s="77"/>
    </row>
    <row r="822" spans="2:29" x14ac:dyDescent="0.25">
      <c r="B822" s="75"/>
      <c r="C822" s="75"/>
      <c r="D822" s="76"/>
      <c r="G822" s="77"/>
      <c r="H822" s="77"/>
      <c r="I822" s="77"/>
      <c r="J822" s="77"/>
      <c r="K822" s="77"/>
      <c r="L822" s="77"/>
      <c r="M822" s="77"/>
      <c r="N822" s="77"/>
      <c r="O822" s="77"/>
      <c r="P822" s="77"/>
      <c r="Q822" s="77"/>
      <c r="R822" s="77"/>
      <c r="S822" s="77"/>
      <c r="T822" s="77"/>
      <c r="U822" s="77"/>
      <c r="V822" s="77"/>
      <c r="W822" s="77"/>
      <c r="X822" s="77"/>
      <c r="Y822" s="77"/>
      <c r="Z822" s="77"/>
      <c r="AA822" s="77"/>
      <c r="AB822" s="77"/>
      <c r="AC822" s="77"/>
    </row>
    <row r="823" spans="2:29" x14ac:dyDescent="0.25">
      <c r="B823" s="75"/>
      <c r="C823" s="75"/>
      <c r="D823" s="76"/>
      <c r="G823" s="77"/>
      <c r="H823" s="77"/>
      <c r="I823" s="77"/>
      <c r="J823" s="77"/>
      <c r="K823" s="77"/>
      <c r="L823" s="77"/>
      <c r="M823" s="77"/>
      <c r="N823" s="77"/>
      <c r="O823" s="77"/>
      <c r="P823" s="77"/>
      <c r="Q823" s="77"/>
      <c r="R823" s="77"/>
      <c r="S823" s="77"/>
      <c r="T823" s="77"/>
      <c r="U823" s="77"/>
      <c r="V823" s="77"/>
      <c r="W823" s="77"/>
      <c r="X823" s="77"/>
      <c r="Y823" s="77"/>
      <c r="Z823" s="77"/>
      <c r="AA823" s="77"/>
      <c r="AB823" s="77"/>
      <c r="AC823" s="77"/>
    </row>
    <row r="824" spans="2:29" x14ac:dyDescent="0.25">
      <c r="B824" s="75"/>
      <c r="C824" s="75"/>
      <c r="D824" s="76"/>
      <c r="G824" s="77"/>
      <c r="H824" s="77"/>
      <c r="I824" s="77"/>
      <c r="J824" s="77"/>
      <c r="K824" s="77"/>
      <c r="L824" s="77"/>
      <c r="M824" s="77"/>
      <c r="N824" s="77"/>
      <c r="O824" s="77"/>
      <c r="P824" s="77"/>
      <c r="Q824" s="77"/>
      <c r="R824" s="77"/>
      <c r="S824" s="77"/>
      <c r="T824" s="77"/>
      <c r="U824" s="77"/>
      <c r="V824" s="77"/>
      <c r="W824" s="77"/>
      <c r="X824" s="77"/>
      <c r="Y824" s="77"/>
      <c r="Z824" s="77"/>
      <c r="AA824" s="77"/>
      <c r="AB824" s="77"/>
      <c r="AC824" s="77"/>
    </row>
    <row r="825" spans="2:29" x14ac:dyDescent="0.25">
      <c r="B825" s="75"/>
      <c r="C825" s="75"/>
      <c r="D825" s="76"/>
      <c r="G825" s="77"/>
      <c r="H825" s="77"/>
      <c r="I825" s="77"/>
      <c r="J825" s="77"/>
      <c r="K825" s="77"/>
      <c r="L825" s="77"/>
      <c r="M825" s="77"/>
      <c r="N825" s="77"/>
      <c r="O825" s="77"/>
      <c r="P825" s="77"/>
      <c r="Q825" s="77"/>
      <c r="R825" s="77"/>
      <c r="S825" s="77"/>
      <c r="T825" s="77"/>
      <c r="U825" s="77"/>
      <c r="V825" s="77"/>
      <c r="W825" s="77"/>
      <c r="X825" s="77"/>
      <c r="Y825" s="77"/>
      <c r="Z825" s="77"/>
      <c r="AA825" s="77"/>
      <c r="AB825" s="77"/>
      <c r="AC825" s="77"/>
    </row>
    <row r="826" spans="2:29" x14ac:dyDescent="0.25">
      <c r="B826" s="75"/>
      <c r="C826" s="75"/>
      <c r="D826" s="76"/>
      <c r="G826" s="77"/>
      <c r="H826" s="77"/>
      <c r="I826" s="77"/>
      <c r="J826" s="77"/>
      <c r="K826" s="77"/>
      <c r="L826" s="77"/>
      <c r="M826" s="77"/>
      <c r="N826" s="77"/>
      <c r="O826" s="77"/>
      <c r="P826" s="77"/>
      <c r="Q826" s="77"/>
      <c r="R826" s="77"/>
      <c r="S826" s="77"/>
      <c r="T826" s="77"/>
      <c r="U826" s="77"/>
      <c r="V826" s="77"/>
      <c r="W826" s="77"/>
      <c r="X826" s="77"/>
      <c r="Y826" s="77"/>
      <c r="Z826" s="77"/>
      <c r="AA826" s="77"/>
      <c r="AB826" s="77"/>
      <c r="AC826" s="77"/>
    </row>
    <row r="827" spans="2:29" x14ac:dyDescent="0.25">
      <c r="B827" s="75"/>
      <c r="C827" s="75"/>
      <c r="D827" s="76"/>
      <c r="G827" s="77"/>
      <c r="H827" s="77"/>
      <c r="I827" s="77"/>
      <c r="J827" s="77"/>
      <c r="K827" s="77"/>
      <c r="L827" s="77"/>
      <c r="M827" s="77"/>
      <c r="N827" s="77"/>
      <c r="O827" s="77"/>
      <c r="P827" s="77"/>
      <c r="Q827" s="77"/>
      <c r="R827" s="77"/>
      <c r="S827" s="77"/>
      <c r="T827" s="77"/>
      <c r="U827" s="77"/>
      <c r="V827" s="77"/>
      <c r="W827" s="77"/>
      <c r="X827" s="77"/>
      <c r="Y827" s="77"/>
      <c r="Z827" s="77"/>
      <c r="AA827" s="77"/>
      <c r="AB827" s="77"/>
      <c r="AC827" s="77"/>
    </row>
    <row r="828" spans="2:29" x14ac:dyDescent="0.25">
      <c r="B828" s="75"/>
      <c r="C828" s="75"/>
      <c r="D828" s="76"/>
      <c r="G828" s="77"/>
      <c r="H828" s="77"/>
      <c r="I828" s="77"/>
      <c r="J828" s="77"/>
      <c r="K828" s="77"/>
      <c r="L828" s="77"/>
      <c r="M828" s="77"/>
      <c r="N828" s="77"/>
      <c r="O828" s="77"/>
      <c r="P828" s="77"/>
      <c r="Q828" s="77"/>
      <c r="R828" s="77"/>
      <c r="S828" s="77"/>
      <c r="T828" s="77"/>
      <c r="U828" s="77"/>
      <c r="V828" s="77"/>
      <c r="W828" s="77"/>
      <c r="X828" s="77"/>
      <c r="Y828" s="77"/>
      <c r="Z828" s="77"/>
      <c r="AA828" s="77"/>
      <c r="AB828" s="77"/>
      <c r="AC828" s="77"/>
    </row>
    <row r="829" spans="2:29" x14ac:dyDescent="0.25">
      <c r="B829" s="75"/>
      <c r="C829" s="75"/>
      <c r="D829" s="76"/>
      <c r="G829" s="77"/>
      <c r="H829" s="77"/>
      <c r="I829" s="77"/>
      <c r="J829" s="77"/>
      <c r="K829" s="77"/>
      <c r="L829" s="77"/>
      <c r="M829" s="77"/>
      <c r="N829" s="77"/>
      <c r="O829" s="77"/>
      <c r="P829" s="77"/>
      <c r="Q829" s="77"/>
      <c r="R829" s="77"/>
      <c r="S829" s="77"/>
      <c r="T829" s="77"/>
      <c r="U829" s="77"/>
      <c r="V829" s="77"/>
      <c r="W829" s="77"/>
      <c r="X829" s="77"/>
      <c r="Y829" s="77"/>
      <c r="Z829" s="77"/>
      <c r="AA829" s="77"/>
      <c r="AB829" s="77"/>
      <c r="AC829" s="77"/>
    </row>
    <row r="830" spans="2:29" x14ac:dyDescent="0.25">
      <c r="B830" s="75"/>
      <c r="C830" s="75"/>
      <c r="D830" s="76"/>
      <c r="G830" s="77"/>
      <c r="H830" s="77"/>
      <c r="I830" s="77"/>
      <c r="J830" s="77"/>
      <c r="K830" s="77"/>
      <c r="L830" s="77"/>
      <c r="M830" s="77"/>
      <c r="N830" s="77"/>
      <c r="O830" s="77"/>
      <c r="P830" s="77"/>
      <c r="Q830" s="77"/>
      <c r="R830" s="77"/>
      <c r="S830" s="77"/>
      <c r="T830" s="77"/>
      <c r="U830" s="77"/>
      <c r="V830" s="77"/>
      <c r="W830" s="77"/>
      <c r="X830" s="77"/>
      <c r="Y830" s="77"/>
      <c r="Z830" s="77"/>
      <c r="AA830" s="77"/>
      <c r="AB830" s="77"/>
      <c r="AC830" s="77"/>
    </row>
    <row r="831" spans="2:29" x14ac:dyDescent="0.25">
      <c r="B831" s="75"/>
      <c r="C831" s="75"/>
      <c r="D831" s="76"/>
      <c r="G831" s="77"/>
      <c r="H831" s="77"/>
      <c r="I831" s="77"/>
      <c r="J831" s="77"/>
      <c r="K831" s="77"/>
      <c r="L831" s="77"/>
      <c r="M831" s="77"/>
      <c r="N831" s="77"/>
      <c r="O831" s="77"/>
      <c r="P831" s="77"/>
      <c r="Q831" s="77"/>
      <c r="R831" s="77"/>
      <c r="S831" s="77"/>
      <c r="T831" s="77"/>
      <c r="U831" s="77"/>
      <c r="V831" s="77"/>
      <c r="W831" s="77"/>
      <c r="X831" s="77"/>
      <c r="Y831" s="77"/>
      <c r="Z831" s="77"/>
      <c r="AA831" s="77"/>
      <c r="AB831" s="77"/>
      <c r="AC831" s="77"/>
    </row>
    <row r="832" spans="2:29" x14ac:dyDescent="0.25">
      <c r="B832" s="75"/>
      <c r="C832" s="75"/>
      <c r="D832" s="76"/>
      <c r="G832" s="77"/>
      <c r="H832" s="77"/>
      <c r="I832" s="77"/>
      <c r="J832" s="77"/>
      <c r="K832" s="77"/>
      <c r="L832" s="77"/>
      <c r="M832" s="77"/>
      <c r="N832" s="77"/>
      <c r="O832" s="77"/>
      <c r="P832" s="77"/>
      <c r="Q832" s="77"/>
      <c r="R832" s="77"/>
      <c r="S832" s="77"/>
      <c r="T832" s="77"/>
      <c r="U832" s="77"/>
      <c r="V832" s="77"/>
      <c r="W832" s="77"/>
      <c r="X832" s="77"/>
      <c r="Y832" s="77"/>
      <c r="Z832" s="77"/>
      <c r="AA832" s="77"/>
      <c r="AB832" s="77"/>
      <c r="AC832" s="77"/>
    </row>
    <row r="833" spans="2:29" x14ac:dyDescent="0.25">
      <c r="B833" s="75"/>
      <c r="C833" s="75"/>
      <c r="D833" s="76"/>
      <c r="G833" s="77"/>
      <c r="H833" s="77"/>
      <c r="I833" s="77"/>
      <c r="J833" s="77"/>
      <c r="K833" s="77"/>
      <c r="L833" s="77"/>
      <c r="M833" s="77"/>
      <c r="N833" s="77"/>
      <c r="O833" s="77"/>
      <c r="P833" s="77"/>
      <c r="Q833" s="77"/>
      <c r="R833" s="77"/>
      <c r="S833" s="77"/>
      <c r="T833" s="77"/>
      <c r="U833" s="77"/>
      <c r="V833" s="77"/>
      <c r="W833" s="77"/>
      <c r="X833" s="77"/>
      <c r="Y833" s="77"/>
      <c r="Z833" s="77"/>
      <c r="AA833" s="77"/>
      <c r="AB833" s="77"/>
      <c r="AC833" s="77"/>
    </row>
    <row r="834" spans="2:29" x14ac:dyDescent="0.25">
      <c r="B834" s="75"/>
      <c r="C834" s="75"/>
      <c r="D834" s="76"/>
      <c r="G834" s="77"/>
      <c r="H834" s="77"/>
      <c r="I834" s="77"/>
      <c r="J834" s="77"/>
      <c r="K834" s="77"/>
      <c r="L834" s="77"/>
      <c r="M834" s="77"/>
      <c r="N834" s="77"/>
      <c r="O834" s="77"/>
      <c r="P834" s="77"/>
      <c r="Q834" s="77"/>
      <c r="R834" s="77"/>
      <c r="S834" s="77"/>
      <c r="T834" s="77"/>
      <c r="U834" s="77"/>
      <c r="V834" s="77"/>
      <c r="W834" s="77"/>
      <c r="X834" s="77"/>
      <c r="Y834" s="77"/>
      <c r="Z834" s="77"/>
      <c r="AA834" s="77"/>
      <c r="AB834" s="77"/>
      <c r="AC834" s="77"/>
    </row>
    <row r="835" spans="2:29" x14ac:dyDescent="0.25">
      <c r="B835" s="75"/>
      <c r="C835" s="75"/>
      <c r="D835" s="76"/>
      <c r="G835" s="77"/>
      <c r="H835" s="77"/>
      <c r="I835" s="77"/>
      <c r="J835" s="77"/>
      <c r="K835" s="77"/>
      <c r="L835" s="77"/>
      <c r="M835" s="77"/>
      <c r="N835" s="77"/>
      <c r="O835" s="77"/>
      <c r="P835" s="77"/>
      <c r="Q835" s="77"/>
      <c r="R835" s="77"/>
      <c r="S835" s="77"/>
      <c r="T835" s="77"/>
      <c r="U835" s="77"/>
      <c r="V835" s="77"/>
      <c r="W835" s="77"/>
      <c r="X835" s="77"/>
      <c r="Y835" s="77"/>
      <c r="Z835" s="77"/>
      <c r="AA835" s="77"/>
      <c r="AB835" s="77"/>
      <c r="AC835" s="77"/>
    </row>
    <row r="836" spans="2:29" x14ac:dyDescent="0.25">
      <c r="B836" s="75"/>
      <c r="C836" s="75"/>
      <c r="D836" s="76"/>
      <c r="G836" s="77"/>
      <c r="H836" s="77"/>
      <c r="I836" s="77"/>
      <c r="J836" s="77"/>
      <c r="K836" s="77"/>
      <c r="L836" s="77"/>
      <c r="M836" s="77"/>
      <c r="N836" s="77"/>
      <c r="O836" s="77"/>
      <c r="P836" s="77"/>
      <c r="Q836" s="77"/>
      <c r="R836" s="77"/>
      <c r="S836" s="77"/>
      <c r="T836" s="77"/>
      <c r="U836" s="77"/>
      <c r="V836" s="77"/>
      <c r="W836" s="77"/>
      <c r="X836" s="77"/>
      <c r="Y836" s="77"/>
      <c r="Z836" s="77"/>
      <c r="AA836" s="77"/>
      <c r="AB836" s="77"/>
      <c r="AC836" s="77"/>
    </row>
    <row r="837" spans="2:29" x14ac:dyDescent="0.25">
      <c r="B837" s="75"/>
      <c r="C837" s="75"/>
      <c r="D837" s="76"/>
      <c r="G837" s="77"/>
      <c r="H837" s="77"/>
      <c r="I837" s="77"/>
      <c r="J837" s="77"/>
      <c r="K837" s="77"/>
      <c r="L837" s="77"/>
      <c r="M837" s="77"/>
      <c r="N837" s="77"/>
      <c r="O837" s="77"/>
      <c r="P837" s="77"/>
      <c r="Q837" s="77"/>
      <c r="R837" s="77"/>
      <c r="S837" s="77"/>
      <c r="T837" s="77"/>
      <c r="U837" s="77"/>
      <c r="V837" s="77"/>
      <c r="W837" s="77"/>
      <c r="X837" s="77"/>
      <c r="Y837" s="77"/>
      <c r="Z837" s="77"/>
      <c r="AA837" s="77"/>
      <c r="AB837" s="77"/>
      <c r="AC837" s="77"/>
    </row>
    <row r="838" spans="2:29" x14ac:dyDescent="0.25">
      <c r="B838" s="75"/>
      <c r="C838" s="75"/>
      <c r="D838" s="76"/>
      <c r="G838" s="77"/>
      <c r="H838" s="77"/>
      <c r="I838" s="77"/>
      <c r="J838" s="77"/>
      <c r="K838" s="77"/>
      <c r="L838" s="77"/>
      <c r="M838" s="77"/>
      <c r="N838" s="77"/>
      <c r="O838" s="77"/>
      <c r="P838" s="77"/>
      <c r="Q838" s="77"/>
      <c r="R838" s="77"/>
      <c r="S838" s="77"/>
      <c r="T838" s="77"/>
      <c r="U838" s="77"/>
      <c r="V838" s="77"/>
      <c r="W838" s="77"/>
      <c r="X838" s="77"/>
      <c r="Y838" s="77"/>
      <c r="Z838" s="77"/>
      <c r="AA838" s="77"/>
      <c r="AB838" s="77"/>
      <c r="AC838" s="77"/>
    </row>
    <row r="839" spans="2:29" x14ac:dyDescent="0.25">
      <c r="B839" s="75"/>
      <c r="C839" s="75"/>
      <c r="D839" s="76"/>
      <c r="G839" s="77"/>
      <c r="H839" s="77"/>
      <c r="I839" s="77"/>
      <c r="J839" s="77"/>
      <c r="K839" s="77"/>
      <c r="L839" s="77"/>
      <c r="M839" s="77"/>
      <c r="N839" s="77"/>
      <c r="O839" s="77"/>
      <c r="P839" s="77"/>
      <c r="Q839" s="77"/>
      <c r="R839" s="77"/>
      <c r="S839" s="77"/>
      <c r="T839" s="77"/>
      <c r="U839" s="77"/>
      <c r="V839" s="77"/>
      <c r="W839" s="77"/>
      <c r="X839" s="77"/>
      <c r="Y839" s="77"/>
      <c r="Z839" s="77"/>
      <c r="AA839" s="77"/>
      <c r="AB839" s="77"/>
      <c r="AC839" s="77"/>
    </row>
    <row r="840" spans="2:29" x14ac:dyDescent="0.25">
      <c r="B840" s="75"/>
      <c r="C840" s="75"/>
      <c r="D840" s="76"/>
      <c r="G840" s="77"/>
      <c r="H840" s="77"/>
      <c r="I840" s="77"/>
      <c r="J840" s="77"/>
      <c r="K840" s="77"/>
      <c r="L840" s="77"/>
      <c r="M840" s="77"/>
      <c r="N840" s="77"/>
      <c r="O840" s="77"/>
      <c r="P840" s="77"/>
      <c r="Q840" s="77"/>
      <c r="R840" s="77"/>
      <c r="S840" s="77"/>
      <c r="T840" s="77"/>
      <c r="U840" s="77"/>
      <c r="V840" s="77"/>
      <c r="W840" s="77"/>
      <c r="X840" s="77"/>
      <c r="Y840" s="77"/>
      <c r="Z840" s="77"/>
      <c r="AA840" s="77"/>
      <c r="AB840" s="77"/>
      <c r="AC840" s="77"/>
    </row>
    <row r="841" spans="2:29" x14ac:dyDescent="0.25">
      <c r="B841" s="75"/>
      <c r="C841" s="75"/>
      <c r="D841" s="76"/>
      <c r="G841" s="77"/>
      <c r="H841" s="77"/>
      <c r="I841" s="77"/>
      <c r="J841" s="77"/>
      <c r="K841" s="77"/>
      <c r="L841" s="77"/>
      <c r="M841" s="77"/>
      <c r="N841" s="77"/>
      <c r="O841" s="77"/>
      <c r="P841" s="77"/>
      <c r="Q841" s="77"/>
      <c r="R841" s="77"/>
      <c r="S841" s="77"/>
      <c r="T841" s="77"/>
      <c r="U841" s="77"/>
      <c r="V841" s="77"/>
      <c r="W841" s="77"/>
      <c r="X841" s="77"/>
      <c r="Y841" s="77"/>
      <c r="Z841" s="77"/>
      <c r="AA841" s="77"/>
      <c r="AB841" s="77"/>
      <c r="AC841" s="77"/>
    </row>
    <row r="842" spans="2:29" x14ac:dyDescent="0.25">
      <c r="B842" s="75"/>
      <c r="C842" s="75"/>
      <c r="D842" s="76"/>
      <c r="G842" s="77"/>
      <c r="H842" s="77"/>
      <c r="I842" s="77"/>
      <c r="J842" s="77"/>
      <c r="K842" s="77"/>
      <c r="L842" s="77"/>
      <c r="M842" s="77"/>
      <c r="N842" s="77"/>
      <c r="O842" s="77"/>
      <c r="P842" s="77"/>
      <c r="Q842" s="77"/>
      <c r="R842" s="77"/>
      <c r="S842" s="77"/>
      <c r="T842" s="77"/>
      <c r="U842" s="77"/>
      <c r="V842" s="77"/>
      <c r="W842" s="77"/>
      <c r="X842" s="77"/>
      <c r="Y842" s="77"/>
      <c r="Z842" s="77"/>
      <c r="AA842" s="77"/>
      <c r="AB842" s="77"/>
      <c r="AC842" s="77"/>
    </row>
    <row r="843" spans="2:29" x14ac:dyDescent="0.25">
      <c r="B843" s="75"/>
      <c r="C843" s="75"/>
      <c r="D843" s="76"/>
      <c r="G843" s="77"/>
      <c r="H843" s="77"/>
      <c r="I843" s="77"/>
      <c r="J843" s="77"/>
      <c r="K843" s="77"/>
      <c r="L843" s="77"/>
      <c r="M843" s="77"/>
      <c r="N843" s="77"/>
      <c r="O843" s="77"/>
      <c r="P843" s="77"/>
      <c r="Q843" s="77"/>
      <c r="R843" s="77"/>
      <c r="S843" s="77"/>
      <c r="T843" s="77"/>
      <c r="U843" s="77"/>
      <c r="V843" s="77"/>
      <c r="W843" s="77"/>
      <c r="X843" s="77"/>
      <c r="Y843" s="77"/>
      <c r="Z843" s="77"/>
      <c r="AA843" s="77"/>
      <c r="AB843" s="77"/>
      <c r="AC843" s="77"/>
    </row>
    <row r="844" spans="2:29" x14ac:dyDescent="0.25">
      <c r="B844" s="75"/>
      <c r="C844" s="75"/>
      <c r="D844" s="76"/>
      <c r="G844" s="77"/>
      <c r="H844" s="77"/>
      <c r="I844" s="77"/>
      <c r="J844" s="77"/>
      <c r="K844" s="77"/>
      <c r="L844" s="77"/>
      <c r="M844" s="77"/>
      <c r="N844" s="77"/>
      <c r="O844" s="77"/>
      <c r="P844" s="77"/>
      <c r="Q844" s="77"/>
      <c r="R844" s="77"/>
      <c r="S844" s="77"/>
      <c r="T844" s="77"/>
      <c r="U844" s="77"/>
      <c r="V844" s="77"/>
      <c r="W844" s="77"/>
      <c r="X844" s="77"/>
      <c r="Y844" s="77"/>
      <c r="Z844" s="77"/>
      <c r="AA844" s="77"/>
      <c r="AB844" s="77"/>
      <c r="AC844" s="77"/>
    </row>
    <row r="845" spans="2:29" x14ac:dyDescent="0.25">
      <c r="B845" s="75"/>
      <c r="C845" s="75"/>
      <c r="D845" s="76"/>
      <c r="G845" s="77"/>
      <c r="H845" s="77"/>
      <c r="I845" s="77"/>
      <c r="J845" s="77"/>
      <c r="K845" s="77"/>
      <c r="L845" s="77"/>
      <c r="M845" s="77"/>
      <c r="N845" s="77"/>
      <c r="O845" s="77"/>
      <c r="P845" s="77"/>
      <c r="Q845" s="77"/>
      <c r="R845" s="77"/>
      <c r="S845" s="77"/>
      <c r="T845" s="77"/>
      <c r="U845" s="77"/>
      <c r="V845" s="77"/>
      <c r="W845" s="77"/>
      <c r="X845" s="77"/>
      <c r="Y845" s="77"/>
      <c r="Z845" s="77"/>
      <c r="AA845" s="77"/>
      <c r="AB845" s="77"/>
      <c r="AC845" s="77"/>
    </row>
    <row r="846" spans="2:29" x14ac:dyDescent="0.25">
      <c r="B846" s="75"/>
      <c r="C846" s="75"/>
      <c r="D846" s="76"/>
      <c r="G846" s="77"/>
      <c r="H846" s="77"/>
      <c r="I846" s="77"/>
      <c r="J846" s="77"/>
      <c r="K846" s="77"/>
      <c r="L846" s="77"/>
      <c r="M846" s="77"/>
      <c r="N846" s="77"/>
      <c r="O846" s="77"/>
      <c r="P846" s="77"/>
      <c r="Q846" s="77"/>
      <c r="R846" s="77"/>
      <c r="S846" s="77"/>
      <c r="T846" s="77"/>
      <c r="U846" s="77"/>
      <c r="V846" s="77"/>
      <c r="W846" s="77"/>
      <c r="X846" s="77"/>
      <c r="Y846" s="77"/>
      <c r="Z846" s="77"/>
      <c r="AA846" s="77"/>
      <c r="AB846" s="77"/>
      <c r="AC846" s="77"/>
    </row>
    <row r="847" spans="2:29" x14ac:dyDescent="0.25">
      <c r="B847" s="75"/>
      <c r="C847" s="75"/>
      <c r="D847" s="76"/>
      <c r="G847" s="77"/>
      <c r="H847" s="77"/>
      <c r="I847" s="77"/>
      <c r="J847" s="77"/>
      <c r="K847" s="77"/>
      <c r="L847" s="77"/>
      <c r="M847" s="77"/>
      <c r="N847" s="77"/>
      <c r="O847" s="77"/>
      <c r="P847" s="77"/>
      <c r="Q847" s="77"/>
      <c r="R847" s="77"/>
      <c r="S847" s="77"/>
      <c r="T847" s="77"/>
      <c r="U847" s="77"/>
      <c r="V847" s="77"/>
      <c r="W847" s="77"/>
      <c r="X847" s="77"/>
      <c r="Y847" s="77"/>
      <c r="Z847" s="77"/>
      <c r="AA847" s="77"/>
      <c r="AB847" s="77"/>
      <c r="AC847" s="77"/>
    </row>
    <row r="848" spans="2:29" x14ac:dyDescent="0.25">
      <c r="B848" s="75"/>
      <c r="C848" s="75"/>
      <c r="D848" s="76"/>
      <c r="G848" s="77"/>
      <c r="H848" s="77"/>
      <c r="I848" s="77"/>
      <c r="J848" s="77"/>
      <c r="K848" s="77"/>
      <c r="L848" s="77"/>
      <c r="M848" s="77"/>
      <c r="N848" s="77"/>
      <c r="O848" s="77"/>
      <c r="P848" s="77"/>
      <c r="Q848" s="77"/>
      <c r="R848" s="77"/>
      <c r="S848" s="77"/>
      <c r="T848" s="77"/>
      <c r="U848" s="77"/>
      <c r="V848" s="77"/>
      <c r="W848" s="77"/>
      <c r="X848" s="77"/>
      <c r="Y848" s="77"/>
      <c r="Z848" s="77"/>
      <c r="AA848" s="77"/>
      <c r="AB848" s="77"/>
      <c r="AC848" s="77"/>
    </row>
    <row r="849" spans="2:29" x14ac:dyDescent="0.25">
      <c r="B849" s="75"/>
      <c r="C849" s="75"/>
      <c r="D849" s="76"/>
      <c r="G849" s="77"/>
      <c r="H849" s="77"/>
      <c r="I849" s="77"/>
      <c r="J849" s="77"/>
      <c r="K849" s="77"/>
      <c r="L849" s="77"/>
      <c r="M849" s="77"/>
      <c r="N849" s="77"/>
      <c r="O849" s="77"/>
      <c r="P849" s="77"/>
      <c r="Q849" s="77"/>
      <c r="R849" s="77"/>
      <c r="S849" s="77"/>
      <c r="T849" s="77"/>
      <c r="U849" s="77"/>
      <c r="V849" s="77"/>
      <c r="W849" s="77"/>
      <c r="X849" s="77"/>
      <c r="Y849" s="77"/>
      <c r="Z849" s="77"/>
      <c r="AA849" s="77"/>
      <c r="AB849" s="77"/>
      <c r="AC849" s="77"/>
    </row>
    <row r="850" spans="2:29" x14ac:dyDescent="0.25">
      <c r="B850" s="75"/>
      <c r="C850" s="75"/>
      <c r="D850" s="76"/>
      <c r="G850" s="77"/>
      <c r="H850" s="77"/>
      <c r="I850" s="77"/>
      <c r="J850" s="77"/>
      <c r="K850" s="77"/>
      <c r="L850" s="77"/>
      <c r="M850" s="77"/>
      <c r="N850" s="77"/>
      <c r="O850" s="77"/>
      <c r="P850" s="77"/>
      <c r="Q850" s="77"/>
      <c r="R850" s="77"/>
      <c r="S850" s="77"/>
      <c r="T850" s="77"/>
      <c r="U850" s="77"/>
      <c r="V850" s="77"/>
      <c r="W850" s="77"/>
      <c r="X850" s="77"/>
      <c r="Y850" s="77"/>
      <c r="Z850" s="77"/>
      <c r="AA850" s="77"/>
      <c r="AB850" s="77"/>
      <c r="AC850" s="77"/>
    </row>
    <row r="851" spans="2:29" x14ac:dyDescent="0.25">
      <c r="B851" s="75"/>
      <c r="C851" s="75"/>
      <c r="D851" s="76"/>
      <c r="G851" s="77"/>
      <c r="H851" s="77"/>
      <c r="I851" s="77"/>
      <c r="J851" s="77"/>
      <c r="K851" s="77"/>
      <c r="L851" s="77"/>
      <c r="M851" s="77"/>
      <c r="N851" s="77"/>
      <c r="O851" s="77"/>
      <c r="P851" s="77"/>
      <c r="Q851" s="77"/>
      <c r="R851" s="77"/>
      <c r="S851" s="77"/>
      <c r="T851" s="77"/>
      <c r="U851" s="77"/>
      <c r="V851" s="77"/>
      <c r="W851" s="77"/>
      <c r="X851" s="77"/>
      <c r="Y851" s="77"/>
      <c r="Z851" s="77"/>
      <c r="AA851" s="77"/>
      <c r="AB851" s="77"/>
      <c r="AC851" s="77"/>
    </row>
    <row r="852" spans="2:29" x14ac:dyDescent="0.25">
      <c r="B852" s="75"/>
      <c r="C852" s="75"/>
      <c r="D852" s="76"/>
      <c r="G852" s="77"/>
      <c r="H852" s="77"/>
      <c r="I852" s="77"/>
      <c r="J852" s="77"/>
      <c r="K852" s="77"/>
      <c r="L852" s="77"/>
      <c r="M852" s="77"/>
      <c r="N852" s="77"/>
      <c r="O852" s="77"/>
      <c r="P852" s="77"/>
      <c r="Q852" s="77"/>
      <c r="R852" s="77"/>
      <c r="S852" s="77"/>
      <c r="T852" s="77"/>
      <c r="U852" s="77"/>
      <c r="V852" s="77"/>
      <c r="W852" s="77"/>
      <c r="X852" s="77"/>
      <c r="Y852" s="77"/>
      <c r="Z852" s="77"/>
      <c r="AA852" s="77"/>
      <c r="AB852" s="77"/>
      <c r="AC852" s="77"/>
    </row>
    <row r="853" spans="2:29" x14ac:dyDescent="0.25">
      <c r="B853" s="75"/>
      <c r="C853" s="75"/>
      <c r="D853" s="76"/>
      <c r="G853" s="77"/>
      <c r="H853" s="77"/>
      <c r="I853" s="77"/>
      <c r="J853" s="77"/>
      <c r="K853" s="77"/>
      <c r="L853" s="77"/>
      <c r="M853" s="77"/>
      <c r="N853" s="77"/>
      <c r="O853" s="77"/>
      <c r="P853" s="77"/>
      <c r="Q853" s="77"/>
      <c r="R853" s="77"/>
      <c r="S853" s="77"/>
      <c r="T853" s="77"/>
      <c r="U853" s="77"/>
      <c r="V853" s="77"/>
      <c r="W853" s="77"/>
      <c r="X853" s="77"/>
      <c r="Y853" s="77"/>
      <c r="Z853" s="77"/>
      <c r="AA853" s="77"/>
      <c r="AB853" s="77"/>
      <c r="AC853" s="77"/>
    </row>
    <row r="854" spans="2:29" x14ac:dyDescent="0.25">
      <c r="B854" s="75"/>
      <c r="C854" s="75"/>
      <c r="D854" s="76"/>
      <c r="G854" s="77"/>
      <c r="H854" s="77"/>
      <c r="I854" s="77"/>
      <c r="J854" s="77"/>
      <c r="K854" s="77"/>
      <c r="L854" s="77"/>
      <c r="M854" s="77"/>
      <c r="N854" s="77"/>
      <c r="O854" s="77"/>
      <c r="P854" s="77"/>
      <c r="Q854" s="77"/>
      <c r="R854" s="77"/>
      <c r="S854" s="77"/>
      <c r="T854" s="77"/>
      <c r="U854" s="77"/>
      <c r="V854" s="77"/>
      <c r="W854" s="77"/>
      <c r="X854" s="77"/>
      <c r="Y854" s="77"/>
      <c r="Z854" s="77"/>
      <c r="AA854" s="77"/>
      <c r="AB854" s="77"/>
      <c r="AC854" s="77"/>
    </row>
    <row r="855" spans="2:29" x14ac:dyDescent="0.25">
      <c r="B855" s="75"/>
      <c r="C855" s="75"/>
      <c r="D855" s="76"/>
      <c r="G855" s="77"/>
      <c r="H855" s="77"/>
      <c r="I855" s="77"/>
      <c r="J855" s="77"/>
      <c r="K855" s="77"/>
      <c r="L855" s="77"/>
      <c r="M855" s="77"/>
      <c r="N855" s="77"/>
      <c r="O855" s="77"/>
      <c r="P855" s="77"/>
      <c r="Q855" s="77"/>
      <c r="R855" s="77"/>
      <c r="S855" s="77"/>
      <c r="T855" s="77"/>
      <c r="U855" s="77"/>
      <c r="V855" s="77"/>
      <c r="W855" s="77"/>
      <c r="X855" s="77"/>
      <c r="Y855" s="77"/>
      <c r="Z855" s="77"/>
      <c r="AA855" s="77"/>
      <c r="AB855" s="77"/>
      <c r="AC855" s="77"/>
    </row>
    <row r="856" spans="2:29" x14ac:dyDescent="0.25">
      <c r="B856" s="75"/>
      <c r="C856" s="75"/>
      <c r="D856" s="76"/>
      <c r="G856" s="77"/>
      <c r="H856" s="77"/>
      <c r="I856" s="77"/>
      <c r="J856" s="77"/>
      <c r="K856" s="77"/>
      <c r="L856" s="77"/>
      <c r="M856" s="77"/>
      <c r="N856" s="77"/>
      <c r="O856" s="77"/>
      <c r="P856" s="77"/>
      <c r="Q856" s="77"/>
      <c r="R856" s="77"/>
      <c r="S856" s="77"/>
      <c r="T856" s="77"/>
      <c r="U856" s="77"/>
      <c r="V856" s="77"/>
      <c r="W856" s="77"/>
      <c r="X856" s="77"/>
      <c r="Y856" s="77"/>
      <c r="Z856" s="77"/>
      <c r="AA856" s="77"/>
      <c r="AB856" s="77"/>
      <c r="AC856" s="77"/>
    </row>
    <row r="857" spans="2:29" x14ac:dyDescent="0.25">
      <c r="B857" s="75"/>
      <c r="C857" s="75"/>
      <c r="D857" s="76"/>
      <c r="G857" s="77"/>
      <c r="H857" s="77"/>
      <c r="I857" s="77"/>
      <c r="J857" s="77"/>
      <c r="K857" s="77"/>
      <c r="L857" s="77"/>
      <c r="M857" s="77"/>
      <c r="N857" s="77"/>
      <c r="O857" s="77"/>
      <c r="P857" s="77"/>
      <c r="Q857" s="77"/>
      <c r="R857" s="77"/>
      <c r="S857" s="77"/>
      <c r="T857" s="77"/>
      <c r="U857" s="77"/>
      <c r="V857" s="77"/>
      <c r="W857" s="77"/>
      <c r="X857" s="77"/>
      <c r="Y857" s="77"/>
      <c r="Z857" s="77"/>
      <c r="AA857" s="77"/>
      <c r="AB857" s="77"/>
      <c r="AC857" s="77"/>
    </row>
    <row r="858" spans="2:29" x14ac:dyDescent="0.25">
      <c r="B858" s="75"/>
      <c r="C858" s="75"/>
      <c r="D858" s="76"/>
      <c r="G858" s="77"/>
      <c r="H858" s="77"/>
      <c r="I858" s="77"/>
      <c r="J858" s="77"/>
      <c r="K858" s="77"/>
      <c r="L858" s="77"/>
      <c r="M858" s="77"/>
      <c r="N858" s="77"/>
      <c r="O858" s="77"/>
      <c r="P858" s="77"/>
      <c r="Q858" s="77"/>
      <c r="R858" s="77"/>
      <c r="S858" s="77"/>
      <c r="T858" s="77"/>
      <c r="U858" s="77"/>
      <c r="V858" s="77"/>
      <c r="W858" s="77"/>
      <c r="X858" s="77"/>
      <c r="Y858" s="77"/>
      <c r="Z858" s="77"/>
      <c r="AA858" s="77"/>
      <c r="AB858" s="77"/>
      <c r="AC858" s="77"/>
    </row>
    <row r="859" spans="2:29" x14ac:dyDescent="0.25">
      <c r="B859" s="75"/>
      <c r="C859" s="75"/>
      <c r="D859" s="76"/>
      <c r="G859" s="77"/>
      <c r="H859" s="77"/>
      <c r="I859" s="77"/>
      <c r="J859" s="77"/>
      <c r="K859" s="77"/>
      <c r="L859" s="77"/>
      <c r="M859" s="77"/>
      <c r="N859" s="77"/>
      <c r="O859" s="77"/>
      <c r="P859" s="77"/>
      <c r="Q859" s="77"/>
      <c r="R859" s="77"/>
      <c r="S859" s="77"/>
      <c r="T859" s="77"/>
      <c r="U859" s="77"/>
      <c r="V859" s="77"/>
      <c r="W859" s="77"/>
      <c r="X859" s="77"/>
      <c r="Y859" s="77"/>
      <c r="Z859" s="77"/>
      <c r="AA859" s="77"/>
      <c r="AB859" s="77"/>
      <c r="AC859" s="77"/>
    </row>
    <row r="860" spans="2:29" x14ac:dyDescent="0.25">
      <c r="B860" s="75"/>
      <c r="C860" s="75"/>
      <c r="D860" s="76"/>
      <c r="G860" s="77"/>
      <c r="H860" s="77"/>
      <c r="I860" s="77"/>
      <c r="J860" s="77"/>
      <c r="K860" s="77"/>
      <c r="L860" s="77"/>
      <c r="M860" s="77"/>
      <c r="N860" s="77"/>
      <c r="O860" s="77"/>
      <c r="P860" s="77"/>
      <c r="Q860" s="77"/>
      <c r="R860" s="77"/>
      <c r="S860" s="77"/>
      <c r="T860" s="77"/>
      <c r="U860" s="77"/>
      <c r="V860" s="77"/>
      <c r="W860" s="77"/>
      <c r="X860" s="77"/>
      <c r="Y860" s="77"/>
      <c r="Z860" s="77"/>
      <c r="AA860" s="77"/>
      <c r="AB860" s="77"/>
      <c r="AC860" s="77"/>
    </row>
    <row r="861" spans="2:29" x14ac:dyDescent="0.25">
      <c r="B861" s="75"/>
      <c r="C861" s="75"/>
      <c r="D861" s="76"/>
      <c r="G861" s="77"/>
      <c r="H861" s="77"/>
      <c r="I861" s="77"/>
      <c r="J861" s="77"/>
      <c r="K861" s="77"/>
      <c r="L861" s="77"/>
      <c r="M861" s="77"/>
      <c r="N861" s="77"/>
      <c r="O861" s="77"/>
      <c r="P861" s="77"/>
      <c r="Q861" s="77"/>
      <c r="R861" s="77"/>
      <c r="S861" s="77"/>
      <c r="T861" s="77"/>
      <c r="U861" s="77"/>
      <c r="V861" s="77"/>
      <c r="W861" s="77"/>
      <c r="X861" s="77"/>
      <c r="Y861" s="77"/>
      <c r="Z861" s="77"/>
      <c r="AA861" s="77"/>
      <c r="AB861" s="77"/>
      <c r="AC861" s="77"/>
    </row>
    <row r="862" spans="2:29" x14ac:dyDescent="0.25">
      <c r="B862" s="75"/>
      <c r="C862" s="75"/>
      <c r="D862" s="76"/>
      <c r="G862" s="77"/>
      <c r="H862" s="77"/>
      <c r="I862" s="77"/>
      <c r="J862" s="77"/>
      <c r="K862" s="77"/>
      <c r="L862" s="77"/>
      <c r="M862" s="77"/>
      <c r="N862" s="77"/>
      <c r="O862" s="77"/>
      <c r="P862" s="77"/>
      <c r="Q862" s="77"/>
      <c r="R862" s="77"/>
      <c r="S862" s="77"/>
      <c r="T862" s="77"/>
      <c r="U862" s="77"/>
      <c r="V862" s="77"/>
      <c r="W862" s="77"/>
      <c r="X862" s="77"/>
      <c r="Y862" s="77"/>
      <c r="Z862" s="77"/>
      <c r="AA862" s="77"/>
      <c r="AB862" s="77"/>
      <c r="AC862" s="77"/>
    </row>
    <row r="863" spans="2:29" x14ac:dyDescent="0.25">
      <c r="B863" s="75"/>
      <c r="C863" s="75"/>
      <c r="D863" s="76"/>
      <c r="G863" s="77"/>
      <c r="H863" s="77"/>
      <c r="I863" s="77"/>
      <c r="J863" s="77"/>
      <c r="K863" s="77"/>
      <c r="L863" s="77"/>
      <c r="M863" s="77"/>
      <c r="N863" s="77"/>
      <c r="O863" s="77"/>
      <c r="P863" s="77"/>
      <c r="Q863" s="77"/>
      <c r="R863" s="77"/>
      <c r="S863" s="77"/>
      <c r="T863" s="77"/>
      <c r="U863" s="77"/>
      <c r="V863" s="77"/>
      <c r="W863" s="77"/>
      <c r="X863" s="77"/>
      <c r="Y863" s="77"/>
      <c r="Z863" s="77"/>
      <c r="AA863" s="77"/>
      <c r="AB863" s="77"/>
      <c r="AC863" s="77"/>
    </row>
    <row r="864" spans="2:29" x14ac:dyDescent="0.25">
      <c r="B864" s="75"/>
      <c r="C864" s="75"/>
      <c r="D864" s="76"/>
      <c r="G864" s="77"/>
      <c r="H864" s="77"/>
      <c r="I864" s="77"/>
      <c r="J864" s="77"/>
      <c r="K864" s="77"/>
      <c r="L864" s="77"/>
      <c r="M864" s="77"/>
      <c r="N864" s="77"/>
      <c r="O864" s="77"/>
      <c r="P864" s="77"/>
      <c r="Q864" s="77"/>
      <c r="R864" s="77"/>
      <c r="S864" s="77"/>
      <c r="T864" s="77"/>
      <c r="U864" s="77"/>
      <c r="V864" s="77"/>
      <c r="W864" s="77"/>
      <c r="X864" s="77"/>
      <c r="Y864" s="77"/>
      <c r="Z864" s="77"/>
      <c r="AA864" s="77"/>
      <c r="AB864" s="77"/>
      <c r="AC864" s="77"/>
    </row>
    <row r="865" spans="2:29" x14ac:dyDescent="0.25">
      <c r="B865" s="75"/>
      <c r="C865" s="75"/>
      <c r="D865" s="76"/>
      <c r="G865" s="77"/>
      <c r="H865" s="77"/>
      <c r="I865" s="77"/>
      <c r="J865" s="77"/>
      <c r="K865" s="77"/>
      <c r="L865" s="77"/>
      <c r="M865" s="77"/>
      <c r="N865" s="77"/>
      <c r="O865" s="77"/>
      <c r="P865" s="77"/>
      <c r="Q865" s="77"/>
      <c r="R865" s="77"/>
      <c r="S865" s="77"/>
      <c r="T865" s="77"/>
      <c r="U865" s="77"/>
      <c r="V865" s="77"/>
      <c r="W865" s="77"/>
      <c r="X865" s="77"/>
      <c r="Y865" s="77"/>
      <c r="Z865" s="77"/>
      <c r="AA865" s="77"/>
      <c r="AB865" s="77"/>
      <c r="AC865" s="77"/>
    </row>
    <row r="866" spans="2:29" x14ac:dyDescent="0.25">
      <c r="B866" s="75"/>
      <c r="C866" s="75"/>
      <c r="D866" s="76"/>
      <c r="G866" s="77"/>
      <c r="H866" s="77"/>
      <c r="I866" s="77"/>
      <c r="J866" s="77"/>
      <c r="K866" s="77"/>
      <c r="L866" s="77"/>
      <c r="M866" s="77"/>
      <c r="N866" s="77"/>
      <c r="O866" s="77"/>
      <c r="P866" s="77"/>
      <c r="Q866" s="77"/>
      <c r="R866" s="77"/>
      <c r="S866" s="77"/>
      <c r="T866" s="77"/>
      <c r="U866" s="77"/>
      <c r="V866" s="77"/>
      <c r="W866" s="77"/>
      <c r="X866" s="77"/>
      <c r="Y866" s="77"/>
      <c r="Z866" s="77"/>
      <c r="AA866" s="77"/>
      <c r="AB866" s="77"/>
      <c r="AC866" s="77"/>
    </row>
    <row r="867" spans="2:29" x14ac:dyDescent="0.25">
      <c r="B867" s="75"/>
      <c r="C867" s="75"/>
      <c r="D867" s="76"/>
      <c r="G867" s="77"/>
      <c r="H867" s="77"/>
      <c r="I867" s="77"/>
      <c r="J867" s="77"/>
      <c r="K867" s="77"/>
      <c r="L867" s="77"/>
      <c r="M867" s="77"/>
      <c r="N867" s="77"/>
      <c r="O867" s="77"/>
      <c r="P867" s="77"/>
      <c r="Q867" s="77"/>
      <c r="R867" s="77"/>
      <c r="S867" s="77"/>
      <c r="T867" s="77"/>
      <c r="U867" s="77"/>
      <c r="V867" s="77"/>
      <c r="W867" s="77"/>
      <c r="X867" s="77"/>
      <c r="Y867" s="77"/>
      <c r="Z867" s="77"/>
      <c r="AA867" s="77"/>
      <c r="AB867" s="77"/>
      <c r="AC867" s="77"/>
    </row>
    <row r="868" spans="2:29" x14ac:dyDescent="0.25">
      <c r="B868" s="75"/>
      <c r="C868" s="75"/>
      <c r="D868" s="76"/>
      <c r="G868" s="77"/>
      <c r="H868" s="77"/>
      <c r="I868" s="77"/>
      <c r="J868" s="77"/>
      <c r="K868" s="77"/>
      <c r="L868" s="77"/>
      <c r="M868" s="77"/>
      <c r="N868" s="77"/>
      <c r="O868" s="77"/>
      <c r="P868" s="77"/>
      <c r="Q868" s="77"/>
      <c r="R868" s="77"/>
      <c r="S868" s="77"/>
      <c r="T868" s="77"/>
      <c r="U868" s="77"/>
      <c r="V868" s="77"/>
      <c r="W868" s="77"/>
      <c r="X868" s="77"/>
      <c r="Y868" s="77"/>
      <c r="Z868" s="77"/>
      <c r="AA868" s="77"/>
      <c r="AB868" s="77"/>
      <c r="AC868" s="77"/>
    </row>
    <row r="869" spans="2:29" x14ac:dyDescent="0.25">
      <c r="B869" s="75"/>
      <c r="C869" s="75"/>
      <c r="D869" s="76"/>
      <c r="G869" s="77"/>
      <c r="H869" s="77"/>
      <c r="I869" s="77"/>
      <c r="J869" s="77"/>
      <c r="K869" s="77"/>
      <c r="L869" s="77"/>
      <c r="M869" s="77"/>
      <c r="N869" s="77"/>
      <c r="O869" s="77"/>
      <c r="P869" s="77"/>
      <c r="Q869" s="77"/>
      <c r="R869" s="77"/>
      <c r="S869" s="77"/>
      <c r="T869" s="77"/>
      <c r="U869" s="77"/>
      <c r="V869" s="77"/>
      <c r="W869" s="77"/>
      <c r="X869" s="77"/>
      <c r="Y869" s="77"/>
      <c r="Z869" s="77"/>
      <c r="AA869" s="77"/>
      <c r="AB869" s="77"/>
      <c r="AC869" s="77"/>
    </row>
    <row r="870" spans="2:29" x14ac:dyDescent="0.25">
      <c r="B870" s="75"/>
      <c r="C870" s="75"/>
      <c r="D870" s="76"/>
      <c r="G870" s="77"/>
      <c r="H870" s="77"/>
      <c r="I870" s="77"/>
      <c r="J870" s="77"/>
      <c r="K870" s="77"/>
      <c r="L870" s="77"/>
      <c r="M870" s="77"/>
      <c r="N870" s="77"/>
      <c r="O870" s="77"/>
      <c r="P870" s="77"/>
      <c r="Q870" s="77"/>
      <c r="R870" s="77"/>
      <c r="S870" s="77"/>
      <c r="T870" s="77"/>
      <c r="U870" s="77"/>
      <c r="V870" s="77"/>
      <c r="W870" s="77"/>
      <c r="X870" s="77"/>
      <c r="Y870" s="77"/>
      <c r="Z870" s="77"/>
      <c r="AA870" s="77"/>
      <c r="AB870" s="77"/>
      <c r="AC870" s="77"/>
    </row>
    <row r="871" spans="2:29" x14ac:dyDescent="0.25">
      <c r="B871" s="75"/>
      <c r="C871" s="75"/>
      <c r="D871" s="76"/>
      <c r="G871" s="77"/>
      <c r="H871" s="77"/>
      <c r="I871" s="77"/>
      <c r="J871" s="77"/>
      <c r="K871" s="77"/>
      <c r="L871" s="77"/>
      <c r="M871" s="77"/>
      <c r="N871" s="77"/>
      <c r="O871" s="77"/>
      <c r="P871" s="77"/>
      <c r="Q871" s="77"/>
      <c r="R871" s="77"/>
      <c r="S871" s="77"/>
      <c r="T871" s="77"/>
      <c r="U871" s="77"/>
      <c r="V871" s="77"/>
      <c r="W871" s="77"/>
      <c r="X871" s="77"/>
      <c r="Y871" s="77"/>
      <c r="Z871" s="77"/>
      <c r="AA871" s="77"/>
      <c r="AB871" s="77"/>
      <c r="AC871" s="77"/>
    </row>
    <row r="872" spans="2:29" x14ac:dyDescent="0.25">
      <c r="B872" s="75"/>
      <c r="C872" s="75"/>
      <c r="D872" s="76"/>
      <c r="G872" s="77"/>
      <c r="H872" s="77"/>
      <c r="I872" s="77"/>
      <c r="J872" s="77"/>
      <c r="K872" s="77"/>
      <c r="L872" s="77"/>
      <c r="M872" s="77"/>
      <c r="N872" s="77"/>
      <c r="O872" s="77"/>
      <c r="P872" s="77"/>
      <c r="Q872" s="77"/>
      <c r="R872" s="77"/>
      <c r="S872" s="77"/>
      <c r="T872" s="77"/>
      <c r="U872" s="77"/>
      <c r="V872" s="77"/>
      <c r="W872" s="77"/>
      <c r="X872" s="77"/>
      <c r="Y872" s="77"/>
      <c r="Z872" s="77"/>
      <c r="AA872" s="77"/>
      <c r="AB872" s="77"/>
      <c r="AC872" s="77"/>
    </row>
    <row r="873" spans="2:29" x14ac:dyDescent="0.25">
      <c r="B873" s="75"/>
      <c r="C873" s="75"/>
      <c r="D873" s="76"/>
      <c r="G873" s="77"/>
      <c r="H873" s="77"/>
      <c r="I873" s="77"/>
      <c r="J873" s="77"/>
      <c r="K873" s="77"/>
      <c r="L873" s="77"/>
      <c r="M873" s="77"/>
      <c r="N873" s="77"/>
      <c r="O873" s="77"/>
      <c r="P873" s="77"/>
      <c r="Q873" s="77"/>
      <c r="R873" s="77"/>
      <c r="S873" s="77"/>
      <c r="T873" s="77"/>
      <c r="U873" s="77"/>
      <c r="V873" s="77"/>
      <c r="W873" s="77"/>
      <c r="X873" s="77"/>
      <c r="Y873" s="77"/>
      <c r="Z873" s="77"/>
      <c r="AA873" s="77"/>
      <c r="AB873" s="77"/>
      <c r="AC873" s="77"/>
    </row>
    <row r="874" spans="2:29" x14ac:dyDescent="0.25">
      <c r="B874" s="75"/>
      <c r="C874" s="75"/>
      <c r="D874" s="76"/>
      <c r="G874" s="77"/>
      <c r="H874" s="77"/>
      <c r="I874" s="77"/>
      <c r="J874" s="77"/>
      <c r="K874" s="77"/>
      <c r="L874" s="77"/>
      <c r="M874" s="77"/>
      <c r="N874" s="77"/>
      <c r="O874" s="77"/>
      <c r="P874" s="77"/>
      <c r="Q874" s="77"/>
      <c r="R874" s="77"/>
      <c r="S874" s="77"/>
      <c r="T874" s="77"/>
      <c r="U874" s="77"/>
      <c r="V874" s="77"/>
      <c r="W874" s="77"/>
      <c r="X874" s="77"/>
      <c r="Y874" s="77"/>
      <c r="Z874" s="77"/>
      <c r="AA874" s="77"/>
      <c r="AB874" s="77"/>
      <c r="AC874" s="77"/>
    </row>
    <row r="875" spans="2:29" x14ac:dyDescent="0.25">
      <c r="B875" s="75"/>
      <c r="C875" s="75"/>
      <c r="D875" s="76"/>
      <c r="G875" s="77"/>
      <c r="H875" s="77"/>
      <c r="I875" s="77"/>
      <c r="J875" s="77"/>
      <c r="K875" s="77"/>
      <c r="L875" s="77"/>
      <c r="M875" s="77"/>
      <c r="N875" s="77"/>
      <c r="O875" s="77"/>
      <c r="P875" s="77"/>
      <c r="Q875" s="77"/>
      <c r="R875" s="77"/>
      <c r="S875" s="77"/>
      <c r="T875" s="77"/>
      <c r="U875" s="77"/>
      <c r="V875" s="77"/>
      <c r="W875" s="77"/>
      <c r="X875" s="77"/>
      <c r="Y875" s="77"/>
      <c r="Z875" s="77"/>
      <c r="AA875" s="77"/>
      <c r="AB875" s="77"/>
      <c r="AC875" s="77"/>
    </row>
    <row r="876" spans="2:29" x14ac:dyDescent="0.25">
      <c r="B876" s="75"/>
      <c r="C876" s="75"/>
      <c r="D876" s="76"/>
      <c r="G876" s="77"/>
      <c r="H876" s="77"/>
      <c r="I876" s="77"/>
      <c r="J876" s="77"/>
      <c r="K876" s="77"/>
      <c r="L876" s="77"/>
      <c r="M876" s="77"/>
      <c r="N876" s="77"/>
      <c r="O876" s="77"/>
      <c r="P876" s="77"/>
      <c r="Q876" s="77"/>
      <c r="R876" s="77"/>
      <c r="S876" s="77"/>
      <c r="T876" s="77"/>
      <c r="U876" s="77"/>
      <c r="V876" s="77"/>
      <c r="W876" s="77"/>
      <c r="X876" s="77"/>
      <c r="Y876" s="77"/>
      <c r="Z876" s="77"/>
      <c r="AA876" s="77"/>
      <c r="AB876" s="77"/>
      <c r="AC876" s="77"/>
    </row>
    <row r="877" spans="2:29" x14ac:dyDescent="0.25">
      <c r="B877" s="75"/>
      <c r="C877" s="75"/>
      <c r="D877" s="76"/>
      <c r="G877" s="77"/>
      <c r="H877" s="77"/>
      <c r="I877" s="77"/>
      <c r="J877" s="77"/>
      <c r="K877" s="77"/>
      <c r="L877" s="77"/>
      <c r="M877" s="77"/>
      <c r="N877" s="77"/>
      <c r="O877" s="77"/>
      <c r="P877" s="77"/>
      <c r="Q877" s="77"/>
      <c r="R877" s="77"/>
      <c r="S877" s="77"/>
      <c r="T877" s="77"/>
      <c r="U877" s="77"/>
      <c r="V877" s="77"/>
      <c r="W877" s="77"/>
      <c r="X877" s="77"/>
      <c r="Y877" s="77"/>
      <c r="Z877" s="77"/>
      <c r="AA877" s="77"/>
      <c r="AB877" s="77"/>
      <c r="AC877" s="77"/>
    </row>
    <row r="878" spans="2:29" x14ac:dyDescent="0.25">
      <c r="B878" s="75"/>
      <c r="C878" s="75"/>
      <c r="D878" s="76"/>
      <c r="G878" s="77"/>
      <c r="H878" s="77"/>
      <c r="I878" s="77"/>
      <c r="J878" s="77"/>
      <c r="K878" s="77"/>
      <c r="L878" s="77"/>
      <c r="M878" s="77"/>
      <c r="N878" s="77"/>
      <c r="O878" s="77"/>
      <c r="P878" s="77"/>
      <c r="Q878" s="77"/>
      <c r="R878" s="77"/>
      <c r="S878" s="77"/>
      <c r="T878" s="77"/>
      <c r="U878" s="77"/>
      <c r="V878" s="77"/>
      <c r="W878" s="77"/>
      <c r="X878" s="77"/>
      <c r="Y878" s="77"/>
      <c r="Z878" s="77"/>
      <c r="AA878" s="77"/>
      <c r="AB878" s="77"/>
      <c r="AC878" s="77"/>
    </row>
    <row r="879" spans="2:29" x14ac:dyDescent="0.25">
      <c r="B879" s="75"/>
      <c r="C879" s="75"/>
      <c r="D879" s="76"/>
      <c r="G879" s="77"/>
      <c r="H879" s="77"/>
      <c r="I879" s="77"/>
      <c r="J879" s="77"/>
      <c r="K879" s="77"/>
      <c r="L879" s="77"/>
      <c r="M879" s="77"/>
      <c r="N879" s="77"/>
      <c r="O879" s="77"/>
      <c r="P879" s="77"/>
      <c r="Q879" s="77"/>
      <c r="R879" s="77"/>
      <c r="S879" s="77"/>
      <c r="T879" s="77"/>
      <c r="U879" s="77"/>
      <c r="V879" s="77"/>
      <c r="W879" s="77"/>
      <c r="X879" s="77"/>
      <c r="Y879" s="77"/>
      <c r="Z879" s="77"/>
      <c r="AA879" s="77"/>
      <c r="AB879" s="77"/>
      <c r="AC879" s="77"/>
    </row>
    <row r="880" spans="2:29" x14ac:dyDescent="0.25">
      <c r="B880" s="75"/>
      <c r="C880" s="75"/>
      <c r="D880" s="76"/>
      <c r="G880" s="77"/>
      <c r="H880" s="77"/>
      <c r="I880" s="77"/>
      <c r="J880" s="77"/>
      <c r="K880" s="77"/>
      <c r="L880" s="77"/>
      <c r="M880" s="77"/>
      <c r="N880" s="77"/>
      <c r="O880" s="77"/>
      <c r="P880" s="77"/>
      <c r="Q880" s="77"/>
      <c r="R880" s="77"/>
      <c r="S880" s="77"/>
      <c r="T880" s="77"/>
      <c r="U880" s="77"/>
      <c r="V880" s="77"/>
      <c r="W880" s="77"/>
      <c r="X880" s="77"/>
      <c r="Y880" s="77"/>
      <c r="Z880" s="77"/>
      <c r="AA880" s="77"/>
      <c r="AB880" s="77"/>
      <c r="AC880" s="77"/>
    </row>
    <row r="881" spans="2:29" x14ac:dyDescent="0.25">
      <c r="B881" s="75"/>
      <c r="C881" s="75"/>
      <c r="D881" s="76"/>
      <c r="G881" s="77"/>
      <c r="H881" s="77"/>
      <c r="I881" s="77"/>
      <c r="J881" s="77"/>
      <c r="K881" s="77"/>
      <c r="L881" s="77"/>
      <c r="M881" s="77"/>
      <c r="N881" s="77"/>
      <c r="O881" s="77"/>
      <c r="P881" s="77"/>
      <c r="Q881" s="77"/>
      <c r="R881" s="77"/>
      <c r="S881" s="77"/>
      <c r="T881" s="77"/>
      <c r="U881" s="77"/>
      <c r="V881" s="77"/>
      <c r="W881" s="77"/>
      <c r="X881" s="77"/>
      <c r="Y881" s="77"/>
      <c r="Z881" s="77"/>
      <c r="AA881" s="77"/>
      <c r="AB881" s="77"/>
      <c r="AC881" s="77"/>
    </row>
    <row r="882" spans="2:29" x14ac:dyDescent="0.25">
      <c r="B882" s="75"/>
      <c r="C882" s="75"/>
      <c r="D882" s="76"/>
      <c r="G882" s="77"/>
      <c r="H882" s="77"/>
      <c r="I882" s="77"/>
      <c r="J882" s="77"/>
      <c r="K882" s="77"/>
      <c r="L882" s="77"/>
      <c r="M882" s="77"/>
      <c r="N882" s="77"/>
      <c r="O882" s="77"/>
      <c r="P882" s="77"/>
      <c r="Q882" s="77"/>
      <c r="R882" s="77"/>
      <c r="S882" s="77"/>
      <c r="T882" s="77"/>
      <c r="U882" s="77"/>
      <c r="V882" s="77"/>
      <c r="W882" s="77"/>
      <c r="X882" s="77"/>
      <c r="Y882" s="77"/>
      <c r="Z882" s="77"/>
      <c r="AA882" s="77"/>
      <c r="AB882" s="77"/>
      <c r="AC882" s="77"/>
    </row>
    <row r="883" spans="2:29" x14ac:dyDescent="0.25">
      <c r="B883" s="75"/>
      <c r="C883" s="75"/>
      <c r="D883" s="76"/>
      <c r="G883" s="77"/>
      <c r="H883" s="77"/>
      <c r="I883" s="77"/>
      <c r="J883" s="77"/>
      <c r="K883" s="77"/>
      <c r="L883" s="77"/>
      <c r="M883" s="77"/>
      <c r="N883" s="77"/>
      <c r="O883" s="77"/>
      <c r="P883" s="77"/>
      <c r="Q883" s="77"/>
      <c r="R883" s="77"/>
      <c r="S883" s="77"/>
      <c r="T883" s="77"/>
      <c r="U883" s="77"/>
      <c r="V883" s="77"/>
      <c r="W883" s="77"/>
      <c r="X883" s="77"/>
      <c r="Y883" s="77"/>
      <c r="Z883" s="77"/>
      <c r="AA883" s="77"/>
      <c r="AB883" s="77"/>
      <c r="AC883" s="77"/>
    </row>
    <row r="884" spans="2:29" x14ac:dyDescent="0.25">
      <c r="B884" s="75"/>
      <c r="C884" s="75"/>
      <c r="D884" s="76"/>
      <c r="G884" s="77"/>
      <c r="H884" s="77"/>
      <c r="I884" s="77"/>
      <c r="J884" s="77"/>
      <c r="K884" s="77"/>
      <c r="L884" s="77"/>
      <c r="M884" s="77"/>
      <c r="N884" s="77"/>
      <c r="O884" s="77"/>
      <c r="P884" s="77"/>
      <c r="Q884" s="77"/>
      <c r="R884" s="77"/>
      <c r="S884" s="77"/>
      <c r="T884" s="77"/>
      <c r="U884" s="77"/>
      <c r="V884" s="77"/>
      <c r="W884" s="77"/>
      <c r="X884" s="77"/>
      <c r="Y884" s="77"/>
      <c r="Z884" s="77"/>
      <c r="AA884" s="77"/>
      <c r="AB884" s="77"/>
      <c r="AC884" s="77"/>
    </row>
    <row r="885" spans="2:29" x14ac:dyDescent="0.25">
      <c r="B885" s="75"/>
      <c r="C885" s="75"/>
      <c r="D885" s="76"/>
      <c r="G885" s="77"/>
      <c r="H885" s="77"/>
      <c r="I885" s="77"/>
      <c r="J885" s="77"/>
      <c r="K885" s="77"/>
      <c r="L885" s="77"/>
      <c r="M885" s="77"/>
      <c r="N885" s="77"/>
      <c r="O885" s="77"/>
      <c r="P885" s="77"/>
      <c r="Q885" s="77"/>
      <c r="R885" s="77"/>
      <c r="S885" s="77"/>
      <c r="T885" s="77"/>
      <c r="U885" s="77"/>
      <c r="V885" s="77"/>
      <c r="W885" s="77"/>
      <c r="X885" s="77"/>
      <c r="Y885" s="77"/>
      <c r="Z885" s="77"/>
      <c r="AA885" s="77"/>
      <c r="AB885" s="77"/>
      <c r="AC885" s="77"/>
    </row>
    <row r="886" spans="2:29" x14ac:dyDescent="0.25">
      <c r="B886" s="75"/>
      <c r="C886" s="75"/>
      <c r="D886" s="76"/>
      <c r="G886" s="77"/>
      <c r="H886" s="77"/>
      <c r="I886" s="77"/>
      <c r="J886" s="77"/>
      <c r="K886" s="77"/>
      <c r="L886" s="77"/>
      <c r="M886" s="77"/>
      <c r="N886" s="77"/>
      <c r="O886" s="77"/>
      <c r="P886" s="77"/>
      <c r="Q886" s="77"/>
      <c r="R886" s="77"/>
      <c r="S886" s="77"/>
      <c r="T886" s="77"/>
      <c r="U886" s="77"/>
      <c r="V886" s="77"/>
      <c r="W886" s="77"/>
      <c r="X886" s="77"/>
      <c r="Y886" s="77"/>
      <c r="Z886" s="77"/>
      <c r="AA886" s="77"/>
      <c r="AB886" s="77"/>
      <c r="AC886" s="77"/>
    </row>
    <row r="887" spans="2:29" x14ac:dyDescent="0.25">
      <c r="B887" s="75"/>
      <c r="C887" s="75"/>
      <c r="D887" s="76"/>
      <c r="G887" s="77"/>
      <c r="H887" s="77"/>
      <c r="I887" s="77"/>
      <c r="J887" s="77"/>
      <c r="K887" s="77"/>
      <c r="L887" s="77"/>
      <c r="M887" s="77"/>
      <c r="N887" s="77"/>
      <c r="O887" s="77"/>
      <c r="P887" s="77"/>
      <c r="Q887" s="77"/>
      <c r="R887" s="77"/>
      <c r="S887" s="77"/>
      <c r="T887" s="77"/>
      <c r="U887" s="77"/>
      <c r="V887" s="77"/>
      <c r="W887" s="77"/>
      <c r="X887" s="77"/>
      <c r="Y887" s="77"/>
      <c r="Z887" s="77"/>
      <c r="AA887" s="77"/>
      <c r="AB887" s="77"/>
      <c r="AC887" s="77"/>
    </row>
    <row r="888" spans="2:29" x14ac:dyDescent="0.25">
      <c r="B888" s="75"/>
      <c r="C888" s="75"/>
      <c r="D888" s="76"/>
      <c r="G888" s="77"/>
      <c r="H888" s="77"/>
      <c r="I888" s="77"/>
      <c r="J888" s="77"/>
      <c r="K888" s="77"/>
      <c r="L888" s="77"/>
      <c r="M888" s="77"/>
      <c r="N888" s="77"/>
      <c r="O888" s="77"/>
      <c r="P888" s="77"/>
      <c r="Q888" s="77"/>
      <c r="R888" s="77"/>
      <c r="S888" s="77"/>
      <c r="T888" s="77"/>
      <c r="U888" s="77"/>
      <c r="V888" s="77"/>
      <c r="W888" s="77"/>
      <c r="X888" s="77"/>
      <c r="Y888" s="77"/>
      <c r="Z888" s="77"/>
      <c r="AA888" s="77"/>
      <c r="AB888" s="77"/>
      <c r="AC888" s="77"/>
    </row>
    <row r="889" spans="2:29" x14ac:dyDescent="0.25">
      <c r="B889" s="75"/>
      <c r="C889" s="75"/>
      <c r="D889" s="76"/>
      <c r="G889" s="77"/>
      <c r="H889" s="77"/>
      <c r="I889" s="77"/>
      <c r="J889" s="77"/>
      <c r="K889" s="77"/>
      <c r="L889" s="77"/>
      <c r="M889" s="77"/>
      <c r="N889" s="77"/>
      <c r="O889" s="77"/>
      <c r="P889" s="77"/>
      <c r="Q889" s="77"/>
      <c r="R889" s="77"/>
      <c r="S889" s="77"/>
      <c r="T889" s="77"/>
      <c r="U889" s="77"/>
      <c r="V889" s="77"/>
      <c r="W889" s="77"/>
      <c r="X889" s="77"/>
      <c r="Y889" s="77"/>
      <c r="Z889" s="77"/>
      <c r="AA889" s="77"/>
      <c r="AB889" s="77"/>
      <c r="AC889" s="77"/>
    </row>
    <row r="890" spans="2:29" x14ac:dyDescent="0.25">
      <c r="B890" s="75"/>
      <c r="C890" s="75"/>
      <c r="D890" s="76"/>
      <c r="G890" s="77"/>
      <c r="H890" s="77"/>
      <c r="I890" s="77"/>
      <c r="J890" s="77"/>
      <c r="K890" s="77"/>
      <c r="L890" s="77"/>
      <c r="M890" s="77"/>
      <c r="N890" s="77"/>
      <c r="O890" s="77"/>
      <c r="P890" s="77"/>
      <c r="Q890" s="77"/>
      <c r="R890" s="77"/>
      <c r="S890" s="77"/>
      <c r="T890" s="77"/>
      <c r="U890" s="77"/>
      <c r="V890" s="77"/>
      <c r="W890" s="77"/>
      <c r="X890" s="77"/>
      <c r="Y890" s="77"/>
      <c r="Z890" s="77"/>
      <c r="AA890" s="77"/>
      <c r="AB890" s="77"/>
      <c r="AC890" s="77"/>
    </row>
    <row r="891" spans="2:29" x14ac:dyDescent="0.25">
      <c r="B891" s="75"/>
      <c r="C891" s="75"/>
      <c r="D891" s="76"/>
      <c r="G891" s="77"/>
      <c r="H891" s="77"/>
      <c r="I891" s="77"/>
      <c r="J891" s="77"/>
      <c r="K891" s="77"/>
      <c r="L891" s="77"/>
      <c r="M891" s="77"/>
      <c r="N891" s="77"/>
      <c r="O891" s="77"/>
      <c r="P891" s="77"/>
      <c r="Q891" s="77"/>
      <c r="R891" s="77"/>
      <c r="S891" s="77"/>
      <c r="T891" s="77"/>
      <c r="U891" s="77"/>
      <c r="V891" s="77"/>
      <c r="W891" s="77"/>
      <c r="X891" s="77"/>
      <c r="Y891" s="77"/>
      <c r="Z891" s="77"/>
      <c r="AA891" s="77"/>
      <c r="AB891" s="77"/>
      <c r="AC891" s="77"/>
    </row>
    <row r="892" spans="2:29" x14ac:dyDescent="0.25">
      <c r="B892" s="75"/>
      <c r="C892" s="75"/>
      <c r="D892" s="76"/>
      <c r="G892" s="77"/>
      <c r="H892" s="77"/>
      <c r="I892" s="77"/>
      <c r="J892" s="77"/>
      <c r="K892" s="77"/>
      <c r="L892" s="77"/>
      <c r="M892" s="77"/>
      <c r="N892" s="77"/>
      <c r="O892" s="77"/>
      <c r="P892" s="77"/>
      <c r="Q892" s="77"/>
      <c r="R892" s="77"/>
      <c r="S892" s="77"/>
      <c r="T892" s="77"/>
      <c r="U892" s="77"/>
      <c r="V892" s="77"/>
      <c r="W892" s="77"/>
      <c r="X892" s="77"/>
      <c r="Y892" s="77"/>
      <c r="Z892" s="77"/>
      <c r="AA892" s="77"/>
      <c r="AB892" s="77"/>
      <c r="AC892" s="77"/>
    </row>
    <row r="893" spans="2:29" x14ac:dyDescent="0.25">
      <c r="B893" s="75"/>
      <c r="C893" s="75"/>
      <c r="D893" s="76"/>
      <c r="G893" s="77"/>
      <c r="H893" s="77"/>
      <c r="I893" s="77"/>
      <c r="J893" s="77"/>
      <c r="K893" s="77"/>
      <c r="L893" s="77"/>
      <c r="M893" s="77"/>
      <c r="N893" s="77"/>
      <c r="O893" s="77"/>
      <c r="P893" s="77"/>
      <c r="Q893" s="77"/>
      <c r="R893" s="77"/>
      <c r="S893" s="77"/>
      <c r="T893" s="77"/>
      <c r="U893" s="77"/>
      <c r="V893" s="77"/>
      <c r="W893" s="77"/>
      <c r="X893" s="77"/>
      <c r="Y893" s="77"/>
      <c r="Z893" s="77"/>
      <c r="AA893" s="77"/>
      <c r="AB893" s="77"/>
      <c r="AC893" s="77"/>
    </row>
    <row r="894" spans="2:29" x14ac:dyDescent="0.25">
      <c r="B894" s="75"/>
      <c r="C894" s="75"/>
      <c r="D894" s="76"/>
      <c r="G894" s="77"/>
      <c r="H894" s="77"/>
      <c r="I894" s="77"/>
      <c r="J894" s="77"/>
      <c r="K894" s="77"/>
      <c r="L894" s="77"/>
      <c r="M894" s="77"/>
      <c r="N894" s="77"/>
      <c r="O894" s="77"/>
      <c r="P894" s="77"/>
      <c r="Q894" s="77"/>
      <c r="R894" s="77"/>
      <c r="S894" s="77"/>
      <c r="T894" s="77"/>
      <c r="U894" s="77"/>
      <c r="V894" s="77"/>
      <c r="W894" s="77"/>
      <c r="X894" s="77"/>
      <c r="Y894" s="77"/>
      <c r="Z894" s="77"/>
      <c r="AA894" s="77"/>
      <c r="AB894" s="77"/>
      <c r="AC894" s="77"/>
    </row>
    <row r="895" spans="2:29" x14ac:dyDescent="0.25">
      <c r="B895" s="75"/>
      <c r="C895" s="75"/>
      <c r="D895" s="76"/>
      <c r="G895" s="77"/>
      <c r="H895" s="77"/>
      <c r="I895" s="77"/>
      <c r="J895" s="77"/>
      <c r="K895" s="77"/>
      <c r="L895" s="77"/>
      <c r="M895" s="77"/>
      <c r="N895" s="77"/>
      <c r="O895" s="77"/>
      <c r="P895" s="77"/>
      <c r="Q895" s="77"/>
      <c r="R895" s="77"/>
      <c r="S895" s="77"/>
      <c r="T895" s="77"/>
      <c r="U895" s="77"/>
      <c r="V895" s="77"/>
      <c r="W895" s="77"/>
      <c r="X895" s="77"/>
      <c r="Y895" s="77"/>
      <c r="Z895" s="77"/>
      <c r="AA895" s="77"/>
      <c r="AB895" s="77"/>
      <c r="AC895" s="77"/>
    </row>
    <row r="896" spans="2:29" x14ac:dyDescent="0.25">
      <c r="B896" s="75"/>
      <c r="C896" s="75"/>
      <c r="D896" s="76"/>
      <c r="G896" s="77"/>
      <c r="H896" s="77"/>
      <c r="I896" s="77"/>
      <c r="J896" s="77"/>
      <c r="K896" s="77"/>
      <c r="L896" s="77"/>
      <c r="M896" s="77"/>
      <c r="N896" s="77"/>
      <c r="O896" s="77"/>
      <c r="P896" s="77"/>
      <c r="Q896" s="77"/>
      <c r="R896" s="77"/>
      <c r="S896" s="77"/>
      <c r="T896" s="77"/>
      <c r="U896" s="77"/>
      <c r="V896" s="77"/>
      <c r="W896" s="77"/>
      <c r="X896" s="77"/>
      <c r="Y896" s="77"/>
      <c r="Z896" s="77"/>
      <c r="AA896" s="77"/>
      <c r="AB896" s="77"/>
      <c r="AC896" s="77"/>
    </row>
    <row r="897" spans="2:29" x14ac:dyDescent="0.25">
      <c r="B897" s="75"/>
      <c r="C897" s="75"/>
      <c r="D897" s="76"/>
      <c r="G897" s="77"/>
      <c r="H897" s="77"/>
      <c r="I897" s="77"/>
      <c r="J897" s="77"/>
      <c r="K897" s="77"/>
      <c r="L897" s="77"/>
      <c r="M897" s="77"/>
      <c r="N897" s="77"/>
      <c r="O897" s="77"/>
      <c r="P897" s="77"/>
      <c r="Q897" s="77"/>
      <c r="R897" s="77"/>
      <c r="S897" s="77"/>
      <c r="T897" s="77"/>
      <c r="U897" s="77"/>
      <c r="V897" s="77"/>
      <c r="W897" s="77"/>
      <c r="X897" s="77"/>
      <c r="Y897" s="77"/>
      <c r="Z897" s="77"/>
      <c r="AA897" s="77"/>
      <c r="AB897" s="77"/>
      <c r="AC897" s="77"/>
    </row>
    <row r="898" spans="2:29" x14ac:dyDescent="0.25">
      <c r="B898" s="75"/>
      <c r="C898" s="75"/>
      <c r="D898" s="76"/>
      <c r="G898" s="77"/>
      <c r="H898" s="77"/>
      <c r="I898" s="77"/>
      <c r="J898" s="77"/>
      <c r="K898" s="77"/>
      <c r="L898" s="77"/>
      <c r="M898" s="77"/>
      <c r="N898" s="77"/>
      <c r="O898" s="77"/>
      <c r="P898" s="77"/>
      <c r="Q898" s="77"/>
      <c r="R898" s="77"/>
      <c r="S898" s="77"/>
      <c r="T898" s="77"/>
      <c r="U898" s="77"/>
      <c r="V898" s="77"/>
      <c r="W898" s="77"/>
      <c r="X898" s="77"/>
      <c r="Y898" s="77"/>
      <c r="Z898" s="77"/>
      <c r="AA898" s="77"/>
      <c r="AB898" s="77"/>
      <c r="AC898" s="77"/>
    </row>
    <row r="899" spans="2:29" x14ac:dyDescent="0.25">
      <c r="B899" s="75"/>
      <c r="C899" s="75"/>
      <c r="D899" s="76"/>
      <c r="G899" s="77"/>
      <c r="H899" s="77"/>
      <c r="I899" s="77"/>
      <c r="J899" s="77"/>
      <c r="K899" s="77"/>
      <c r="L899" s="77"/>
      <c r="M899" s="77"/>
      <c r="N899" s="77"/>
      <c r="O899" s="77"/>
      <c r="P899" s="77"/>
      <c r="Q899" s="77"/>
      <c r="R899" s="77"/>
      <c r="S899" s="77"/>
      <c r="T899" s="77"/>
      <c r="U899" s="77"/>
      <c r="V899" s="77"/>
      <c r="W899" s="77"/>
      <c r="X899" s="77"/>
      <c r="Y899" s="77"/>
      <c r="Z899" s="77"/>
      <c r="AA899" s="77"/>
      <c r="AB899" s="77"/>
      <c r="AC899" s="77"/>
    </row>
    <row r="900" spans="2:29" x14ac:dyDescent="0.25">
      <c r="B900" s="75"/>
      <c r="C900" s="75"/>
      <c r="D900" s="76"/>
      <c r="G900" s="77"/>
      <c r="H900" s="77"/>
      <c r="I900" s="77"/>
      <c r="J900" s="77"/>
      <c r="K900" s="77"/>
      <c r="L900" s="77"/>
      <c r="M900" s="77"/>
      <c r="N900" s="77"/>
      <c r="O900" s="77"/>
      <c r="P900" s="77"/>
      <c r="Q900" s="77"/>
      <c r="R900" s="77"/>
      <c r="S900" s="77"/>
      <c r="T900" s="77"/>
      <c r="U900" s="77"/>
      <c r="V900" s="77"/>
      <c r="W900" s="77"/>
      <c r="X900" s="77"/>
      <c r="Y900" s="77"/>
      <c r="Z900" s="77"/>
      <c r="AA900" s="77"/>
      <c r="AB900" s="77"/>
      <c r="AC900" s="77"/>
    </row>
    <row r="901" spans="2:29" x14ac:dyDescent="0.25">
      <c r="B901" s="75"/>
      <c r="C901" s="75"/>
      <c r="D901" s="76"/>
      <c r="G901" s="77"/>
      <c r="H901" s="77"/>
      <c r="I901" s="77"/>
      <c r="J901" s="77"/>
      <c r="K901" s="77"/>
      <c r="L901" s="77"/>
      <c r="M901" s="77"/>
      <c r="N901" s="77"/>
      <c r="O901" s="77"/>
      <c r="P901" s="77"/>
      <c r="Q901" s="77"/>
      <c r="R901" s="77"/>
      <c r="S901" s="77"/>
      <c r="T901" s="77"/>
      <c r="U901" s="77"/>
      <c r="V901" s="77"/>
      <c r="W901" s="77"/>
      <c r="X901" s="77"/>
      <c r="Y901" s="77"/>
      <c r="Z901" s="77"/>
      <c r="AA901" s="77"/>
      <c r="AB901" s="77"/>
      <c r="AC901" s="77"/>
    </row>
    <row r="902" spans="2:29" x14ac:dyDescent="0.25">
      <c r="B902" s="75"/>
      <c r="C902" s="75"/>
      <c r="D902" s="76"/>
      <c r="G902" s="77"/>
      <c r="H902" s="77"/>
      <c r="I902" s="77"/>
      <c r="J902" s="77"/>
      <c r="K902" s="77"/>
      <c r="L902" s="77"/>
      <c r="M902" s="77"/>
      <c r="N902" s="77"/>
      <c r="O902" s="77"/>
      <c r="P902" s="77"/>
      <c r="Q902" s="77"/>
      <c r="R902" s="77"/>
      <c r="S902" s="77"/>
      <c r="T902" s="77"/>
      <c r="U902" s="77"/>
      <c r="V902" s="77"/>
      <c r="W902" s="77"/>
      <c r="X902" s="77"/>
      <c r="Y902" s="77"/>
      <c r="Z902" s="77"/>
      <c r="AA902" s="77"/>
      <c r="AB902" s="77"/>
      <c r="AC902" s="77"/>
    </row>
    <row r="903" spans="2:29" x14ac:dyDescent="0.25">
      <c r="B903" s="75"/>
      <c r="C903" s="75"/>
      <c r="D903" s="76"/>
      <c r="G903" s="77"/>
      <c r="H903" s="77"/>
      <c r="I903" s="77"/>
      <c r="J903" s="77"/>
      <c r="K903" s="77"/>
      <c r="L903" s="77"/>
      <c r="M903" s="77"/>
      <c r="N903" s="77"/>
      <c r="O903" s="77"/>
      <c r="P903" s="77"/>
      <c r="Q903" s="77"/>
      <c r="R903" s="77"/>
      <c r="S903" s="77"/>
      <c r="T903" s="77"/>
      <c r="U903" s="77"/>
      <c r="V903" s="77"/>
      <c r="W903" s="77"/>
      <c r="X903" s="77"/>
      <c r="Y903" s="77"/>
      <c r="Z903" s="77"/>
      <c r="AA903" s="77"/>
      <c r="AB903" s="77"/>
      <c r="AC903" s="77"/>
    </row>
    <row r="904" spans="2:29" x14ac:dyDescent="0.25">
      <c r="B904" s="75"/>
      <c r="C904" s="75"/>
      <c r="D904" s="76"/>
      <c r="G904" s="77"/>
      <c r="H904" s="77"/>
      <c r="I904" s="77"/>
      <c r="J904" s="77"/>
      <c r="K904" s="77"/>
      <c r="L904" s="77"/>
      <c r="M904" s="77"/>
      <c r="N904" s="77"/>
      <c r="O904" s="77"/>
      <c r="P904" s="77"/>
      <c r="Q904" s="77"/>
      <c r="R904" s="77"/>
      <c r="S904" s="77"/>
      <c r="T904" s="77"/>
      <c r="U904" s="77"/>
      <c r="V904" s="77"/>
      <c r="W904" s="77"/>
      <c r="X904" s="77"/>
      <c r="Y904" s="77"/>
      <c r="Z904" s="77"/>
      <c r="AA904" s="77"/>
      <c r="AB904" s="77"/>
      <c r="AC904" s="77"/>
    </row>
    <row r="905" spans="2:29" x14ac:dyDescent="0.25">
      <c r="B905" s="75"/>
      <c r="C905" s="75"/>
      <c r="D905" s="76"/>
      <c r="G905" s="77"/>
      <c r="H905" s="77"/>
      <c r="I905" s="77"/>
      <c r="J905" s="77"/>
      <c r="K905" s="77"/>
      <c r="L905" s="77"/>
      <c r="M905" s="77"/>
      <c r="N905" s="77"/>
      <c r="O905" s="77"/>
      <c r="P905" s="77"/>
      <c r="Q905" s="77"/>
      <c r="R905" s="77"/>
      <c r="S905" s="77"/>
      <c r="T905" s="77"/>
      <c r="U905" s="77"/>
      <c r="V905" s="77"/>
      <c r="W905" s="77"/>
      <c r="X905" s="77"/>
      <c r="Y905" s="77"/>
      <c r="Z905" s="77"/>
      <c r="AA905" s="77"/>
      <c r="AB905" s="77"/>
      <c r="AC905" s="77"/>
    </row>
    <row r="906" spans="2:29" x14ac:dyDescent="0.25">
      <c r="B906" s="75"/>
      <c r="C906" s="75"/>
      <c r="D906" s="76"/>
      <c r="G906" s="77"/>
      <c r="H906" s="77"/>
      <c r="I906" s="77"/>
      <c r="J906" s="77"/>
      <c r="K906" s="77"/>
      <c r="L906" s="77"/>
      <c r="M906" s="77"/>
      <c r="N906" s="77"/>
      <c r="O906" s="77"/>
      <c r="P906" s="77"/>
      <c r="Q906" s="77"/>
      <c r="R906" s="77"/>
      <c r="S906" s="77"/>
      <c r="T906" s="77"/>
      <c r="U906" s="77"/>
      <c r="V906" s="77"/>
      <c r="W906" s="77"/>
      <c r="X906" s="77"/>
      <c r="Y906" s="77"/>
      <c r="Z906" s="77"/>
      <c r="AA906" s="77"/>
      <c r="AB906" s="77"/>
      <c r="AC906" s="77"/>
    </row>
    <row r="907" spans="2:29" x14ac:dyDescent="0.25">
      <c r="B907" s="75"/>
      <c r="C907" s="75"/>
      <c r="D907" s="76"/>
      <c r="G907" s="77"/>
      <c r="H907" s="77"/>
      <c r="I907" s="77"/>
      <c r="J907" s="77"/>
      <c r="K907" s="77"/>
      <c r="L907" s="77"/>
      <c r="M907" s="77"/>
      <c r="N907" s="77"/>
      <c r="O907" s="77"/>
      <c r="P907" s="77"/>
      <c r="Q907" s="77"/>
      <c r="R907" s="77"/>
      <c r="S907" s="77"/>
      <c r="T907" s="77"/>
      <c r="U907" s="77"/>
      <c r="V907" s="77"/>
      <c r="W907" s="77"/>
      <c r="X907" s="77"/>
      <c r="Y907" s="77"/>
      <c r="Z907" s="77"/>
      <c r="AA907" s="77"/>
      <c r="AB907" s="77"/>
      <c r="AC907" s="77"/>
    </row>
    <row r="908" spans="2:29" x14ac:dyDescent="0.25">
      <c r="B908" s="75"/>
      <c r="C908" s="75"/>
      <c r="D908" s="76"/>
      <c r="G908" s="77"/>
      <c r="H908" s="77"/>
      <c r="I908" s="77"/>
      <c r="J908" s="77"/>
      <c r="K908" s="77"/>
      <c r="L908" s="77"/>
      <c r="M908" s="77"/>
      <c r="N908" s="77"/>
      <c r="O908" s="77"/>
      <c r="P908" s="77"/>
      <c r="Q908" s="77"/>
      <c r="R908" s="77"/>
      <c r="S908" s="77"/>
      <c r="T908" s="77"/>
      <c r="U908" s="77"/>
      <c r="V908" s="77"/>
      <c r="W908" s="77"/>
      <c r="X908" s="77"/>
      <c r="Y908" s="77"/>
      <c r="Z908" s="77"/>
      <c r="AA908" s="77"/>
      <c r="AB908" s="77"/>
      <c r="AC908" s="77"/>
    </row>
    <row r="909" spans="2:29" x14ac:dyDescent="0.25">
      <c r="B909" s="75"/>
      <c r="C909" s="75"/>
      <c r="D909" s="76"/>
      <c r="G909" s="77"/>
      <c r="H909" s="77"/>
      <c r="I909" s="77"/>
      <c r="J909" s="77"/>
      <c r="K909" s="77"/>
      <c r="L909" s="77"/>
      <c r="M909" s="77"/>
      <c r="N909" s="77"/>
      <c r="O909" s="77"/>
      <c r="P909" s="77"/>
      <c r="Q909" s="77"/>
      <c r="R909" s="77"/>
      <c r="S909" s="77"/>
      <c r="T909" s="77"/>
      <c r="U909" s="77"/>
      <c r="V909" s="77"/>
      <c r="W909" s="77"/>
      <c r="X909" s="77"/>
      <c r="Y909" s="77"/>
      <c r="Z909" s="77"/>
      <c r="AA909" s="77"/>
      <c r="AB909" s="77"/>
      <c r="AC909" s="77"/>
    </row>
    <row r="910" spans="2:29" x14ac:dyDescent="0.25">
      <c r="B910" s="75"/>
      <c r="C910" s="75"/>
      <c r="D910" s="76"/>
      <c r="G910" s="77"/>
      <c r="H910" s="77"/>
      <c r="I910" s="77"/>
      <c r="J910" s="77"/>
      <c r="K910" s="77"/>
      <c r="L910" s="77"/>
      <c r="M910" s="77"/>
      <c r="N910" s="77"/>
      <c r="O910" s="77"/>
      <c r="P910" s="77"/>
      <c r="Q910" s="77"/>
      <c r="R910" s="77"/>
      <c r="S910" s="77"/>
      <c r="T910" s="77"/>
      <c r="U910" s="77"/>
      <c r="V910" s="77"/>
      <c r="W910" s="77"/>
      <c r="X910" s="77"/>
      <c r="Y910" s="77"/>
      <c r="Z910" s="77"/>
      <c r="AA910" s="77"/>
      <c r="AB910" s="77"/>
      <c r="AC910" s="77"/>
    </row>
    <row r="911" spans="2:29" x14ac:dyDescent="0.25">
      <c r="B911" s="75"/>
      <c r="C911" s="75"/>
      <c r="D911" s="76"/>
      <c r="G911" s="77"/>
      <c r="H911" s="77"/>
      <c r="I911" s="77"/>
      <c r="J911" s="77"/>
      <c r="K911" s="77"/>
      <c r="L911" s="77"/>
      <c r="M911" s="77"/>
      <c r="N911" s="77"/>
      <c r="O911" s="77"/>
      <c r="P911" s="77"/>
      <c r="Q911" s="77"/>
      <c r="R911" s="77"/>
      <c r="S911" s="77"/>
      <c r="T911" s="77"/>
      <c r="U911" s="77"/>
      <c r="V911" s="77"/>
      <c r="W911" s="77"/>
      <c r="X911" s="77"/>
      <c r="Y911" s="77"/>
      <c r="Z911" s="77"/>
      <c r="AA911" s="77"/>
      <c r="AB911" s="77"/>
      <c r="AC911" s="77"/>
    </row>
    <row r="912" spans="2:29" x14ac:dyDescent="0.25">
      <c r="B912" s="75"/>
      <c r="C912" s="75"/>
      <c r="D912" s="76"/>
      <c r="G912" s="77"/>
      <c r="H912" s="77"/>
      <c r="I912" s="77"/>
      <c r="J912" s="77"/>
      <c r="K912" s="77"/>
      <c r="L912" s="77"/>
      <c r="M912" s="77"/>
      <c r="N912" s="77"/>
      <c r="O912" s="77"/>
      <c r="P912" s="77"/>
      <c r="Q912" s="77"/>
      <c r="R912" s="77"/>
      <c r="S912" s="77"/>
      <c r="T912" s="77"/>
      <c r="U912" s="77"/>
      <c r="V912" s="77"/>
      <c r="W912" s="77"/>
      <c r="X912" s="77"/>
      <c r="Y912" s="77"/>
      <c r="Z912" s="77"/>
      <c r="AA912" s="77"/>
      <c r="AB912" s="77"/>
      <c r="AC912" s="77"/>
    </row>
    <row r="913" spans="2:29" x14ac:dyDescent="0.25">
      <c r="B913" s="75"/>
      <c r="C913" s="75"/>
      <c r="D913" s="76"/>
      <c r="G913" s="77"/>
      <c r="H913" s="77"/>
      <c r="I913" s="77"/>
      <c r="J913" s="77"/>
      <c r="K913" s="77"/>
      <c r="L913" s="77"/>
      <c r="M913" s="77"/>
      <c r="N913" s="77"/>
      <c r="O913" s="77"/>
      <c r="P913" s="77"/>
      <c r="Q913" s="77"/>
      <c r="R913" s="77"/>
      <c r="S913" s="77"/>
      <c r="T913" s="77"/>
      <c r="U913" s="77"/>
      <c r="V913" s="77"/>
      <c r="W913" s="77"/>
      <c r="X913" s="77"/>
      <c r="Y913" s="77"/>
      <c r="Z913" s="77"/>
      <c r="AA913" s="77"/>
      <c r="AB913" s="77"/>
      <c r="AC913" s="77"/>
    </row>
    <row r="914" spans="2:29" x14ac:dyDescent="0.25">
      <c r="B914" s="75"/>
      <c r="C914" s="75"/>
      <c r="D914" s="76"/>
      <c r="G914" s="77"/>
      <c r="H914" s="77"/>
      <c r="I914" s="77"/>
      <c r="J914" s="77"/>
      <c r="K914" s="77"/>
      <c r="L914" s="77"/>
      <c r="M914" s="77"/>
      <c r="N914" s="77"/>
      <c r="O914" s="77"/>
      <c r="P914" s="77"/>
      <c r="Q914" s="77"/>
      <c r="R914" s="77"/>
      <c r="S914" s="77"/>
      <c r="T914" s="77"/>
      <c r="U914" s="77"/>
      <c r="V914" s="77"/>
      <c r="W914" s="77"/>
      <c r="X914" s="77"/>
      <c r="Y914" s="77"/>
      <c r="Z914" s="77"/>
      <c r="AA914" s="77"/>
      <c r="AB914" s="77"/>
      <c r="AC914" s="77"/>
    </row>
    <row r="915" spans="2:29" x14ac:dyDescent="0.25">
      <c r="B915" s="75"/>
      <c r="C915" s="75"/>
      <c r="D915" s="76"/>
      <c r="G915" s="77"/>
      <c r="H915" s="77"/>
      <c r="I915" s="77"/>
      <c r="J915" s="77"/>
      <c r="K915" s="77"/>
      <c r="L915" s="77"/>
      <c r="M915" s="77"/>
      <c r="N915" s="77"/>
      <c r="O915" s="77"/>
      <c r="P915" s="77"/>
      <c r="Q915" s="77"/>
      <c r="R915" s="77"/>
      <c r="S915" s="77"/>
      <c r="T915" s="77"/>
      <c r="U915" s="77"/>
      <c r="V915" s="77"/>
      <c r="W915" s="77"/>
      <c r="X915" s="77"/>
      <c r="Y915" s="77"/>
      <c r="Z915" s="77"/>
      <c r="AA915" s="77"/>
      <c r="AB915" s="77"/>
      <c r="AC915" s="77"/>
    </row>
    <row r="916" spans="2:29" x14ac:dyDescent="0.25">
      <c r="B916" s="75"/>
      <c r="C916" s="75"/>
      <c r="D916" s="76"/>
      <c r="G916" s="77"/>
      <c r="H916" s="77"/>
      <c r="I916" s="77"/>
      <c r="J916" s="77"/>
      <c r="K916" s="77"/>
      <c r="L916" s="77"/>
      <c r="M916" s="77"/>
      <c r="N916" s="77"/>
      <c r="O916" s="77"/>
      <c r="P916" s="77"/>
      <c r="Q916" s="77"/>
      <c r="R916" s="77"/>
      <c r="S916" s="77"/>
      <c r="T916" s="77"/>
      <c r="U916" s="77"/>
      <c r="V916" s="77"/>
      <c r="W916" s="77"/>
      <c r="X916" s="77"/>
      <c r="Y916" s="77"/>
      <c r="Z916" s="77"/>
      <c r="AA916" s="77"/>
      <c r="AB916" s="77"/>
      <c r="AC916" s="77"/>
    </row>
    <row r="917" spans="2:29" x14ac:dyDescent="0.25">
      <c r="B917" s="75"/>
      <c r="C917" s="75"/>
      <c r="D917" s="76"/>
      <c r="G917" s="77"/>
      <c r="H917" s="77"/>
      <c r="I917" s="77"/>
      <c r="J917" s="77"/>
      <c r="K917" s="77"/>
      <c r="L917" s="77"/>
      <c r="M917" s="77"/>
      <c r="N917" s="77"/>
      <c r="O917" s="77"/>
      <c r="P917" s="77"/>
      <c r="Q917" s="77"/>
      <c r="R917" s="77"/>
      <c r="S917" s="77"/>
      <c r="T917" s="77"/>
      <c r="U917" s="77"/>
      <c r="V917" s="77"/>
      <c r="W917" s="77"/>
      <c r="X917" s="77"/>
      <c r="Y917" s="77"/>
      <c r="Z917" s="77"/>
      <c r="AA917" s="77"/>
      <c r="AB917" s="77"/>
      <c r="AC917" s="77"/>
    </row>
    <row r="918" spans="2:29" x14ac:dyDescent="0.25">
      <c r="B918" s="75"/>
      <c r="C918" s="75"/>
      <c r="D918" s="76"/>
      <c r="G918" s="77"/>
      <c r="H918" s="77"/>
      <c r="I918" s="77"/>
      <c r="J918" s="77"/>
      <c r="K918" s="77"/>
      <c r="L918" s="77"/>
      <c r="M918" s="77"/>
      <c r="N918" s="77"/>
      <c r="O918" s="77"/>
      <c r="P918" s="77"/>
      <c r="Q918" s="77"/>
      <c r="R918" s="77"/>
      <c r="S918" s="77"/>
      <c r="T918" s="77"/>
      <c r="U918" s="77"/>
      <c r="V918" s="77"/>
      <c r="W918" s="77"/>
      <c r="X918" s="77"/>
      <c r="Y918" s="77"/>
      <c r="Z918" s="77"/>
      <c r="AA918" s="77"/>
      <c r="AB918" s="77"/>
      <c r="AC918" s="77"/>
    </row>
    <row r="919" spans="2:29" x14ac:dyDescent="0.25">
      <c r="B919" s="75"/>
      <c r="C919" s="75"/>
      <c r="D919" s="76"/>
      <c r="G919" s="77"/>
      <c r="H919" s="77"/>
      <c r="I919" s="77"/>
      <c r="J919" s="77"/>
      <c r="K919" s="77"/>
      <c r="L919" s="77"/>
      <c r="M919" s="77"/>
      <c r="N919" s="77"/>
      <c r="O919" s="77"/>
      <c r="P919" s="77"/>
      <c r="Q919" s="77"/>
      <c r="R919" s="77"/>
      <c r="S919" s="77"/>
      <c r="T919" s="77"/>
      <c r="U919" s="77"/>
      <c r="V919" s="77"/>
      <c r="W919" s="77"/>
      <c r="X919" s="77"/>
      <c r="Y919" s="77"/>
      <c r="Z919" s="77"/>
      <c r="AA919" s="77"/>
      <c r="AB919" s="77"/>
      <c r="AC919" s="77"/>
    </row>
    <row r="920" spans="2:29" x14ac:dyDescent="0.25">
      <c r="B920" s="75"/>
      <c r="C920" s="75"/>
      <c r="D920" s="76"/>
      <c r="G920" s="77"/>
      <c r="H920" s="77"/>
      <c r="I920" s="77"/>
      <c r="J920" s="77"/>
      <c r="K920" s="77"/>
      <c r="L920" s="77"/>
      <c r="M920" s="77"/>
      <c r="N920" s="77"/>
      <c r="O920" s="77"/>
      <c r="P920" s="77"/>
      <c r="Q920" s="77"/>
      <c r="R920" s="77"/>
      <c r="S920" s="77"/>
      <c r="T920" s="77"/>
      <c r="U920" s="77"/>
      <c r="V920" s="77"/>
      <c r="W920" s="77"/>
      <c r="X920" s="77"/>
      <c r="Y920" s="77"/>
      <c r="Z920" s="77"/>
      <c r="AA920" s="77"/>
      <c r="AB920" s="77"/>
      <c r="AC920" s="77"/>
    </row>
    <row r="921" spans="2:29" x14ac:dyDescent="0.25">
      <c r="B921" s="75"/>
      <c r="C921" s="75"/>
      <c r="D921" s="76"/>
      <c r="G921" s="77"/>
      <c r="H921" s="77"/>
      <c r="I921" s="77"/>
      <c r="J921" s="77"/>
      <c r="K921" s="77"/>
      <c r="L921" s="77"/>
      <c r="M921" s="77"/>
      <c r="N921" s="77"/>
      <c r="O921" s="77"/>
      <c r="P921" s="77"/>
      <c r="Q921" s="77"/>
      <c r="R921" s="77"/>
      <c r="S921" s="77"/>
      <c r="T921" s="77"/>
      <c r="U921" s="77"/>
      <c r="V921" s="77"/>
      <c r="W921" s="77"/>
      <c r="X921" s="77"/>
      <c r="Y921" s="77"/>
      <c r="Z921" s="77"/>
      <c r="AA921" s="77"/>
      <c r="AB921" s="77"/>
      <c r="AC921" s="77"/>
    </row>
    <row r="922" spans="2:29" x14ac:dyDescent="0.25">
      <c r="B922" s="75"/>
      <c r="C922" s="75"/>
      <c r="D922" s="76"/>
      <c r="G922" s="77"/>
      <c r="H922" s="77"/>
      <c r="I922" s="77"/>
      <c r="J922" s="77"/>
      <c r="K922" s="77"/>
      <c r="L922" s="77"/>
      <c r="M922" s="77"/>
      <c r="N922" s="77"/>
      <c r="O922" s="77"/>
      <c r="P922" s="77"/>
      <c r="Q922" s="77"/>
      <c r="R922" s="77"/>
      <c r="S922" s="77"/>
      <c r="T922" s="77"/>
      <c r="U922" s="77"/>
      <c r="V922" s="77"/>
      <c r="W922" s="77"/>
      <c r="X922" s="77"/>
      <c r="Y922" s="77"/>
      <c r="Z922" s="77"/>
      <c r="AA922" s="77"/>
      <c r="AB922" s="77"/>
      <c r="AC922" s="77"/>
    </row>
    <row r="923" spans="2:29" x14ac:dyDescent="0.25">
      <c r="B923" s="75"/>
      <c r="C923" s="75"/>
      <c r="D923" s="76"/>
      <c r="G923" s="77"/>
      <c r="H923" s="77"/>
      <c r="I923" s="77"/>
      <c r="J923" s="77"/>
      <c r="K923" s="77"/>
      <c r="L923" s="77"/>
      <c r="M923" s="77"/>
      <c r="N923" s="77"/>
      <c r="O923" s="77"/>
      <c r="P923" s="77"/>
      <c r="Q923" s="77"/>
      <c r="R923" s="77"/>
      <c r="S923" s="77"/>
      <c r="T923" s="77"/>
      <c r="U923" s="77"/>
      <c r="V923" s="77"/>
      <c r="W923" s="77"/>
      <c r="X923" s="77"/>
      <c r="Y923" s="77"/>
      <c r="Z923" s="77"/>
      <c r="AA923" s="77"/>
      <c r="AB923" s="77"/>
      <c r="AC923" s="77"/>
    </row>
    <row r="924" spans="2:29" x14ac:dyDescent="0.25">
      <c r="B924" s="75"/>
      <c r="C924" s="75"/>
      <c r="D924" s="76"/>
      <c r="G924" s="77"/>
      <c r="H924" s="77"/>
      <c r="I924" s="77"/>
      <c r="J924" s="77"/>
      <c r="K924" s="77"/>
      <c r="L924" s="77"/>
      <c r="M924" s="77"/>
      <c r="N924" s="77"/>
      <c r="O924" s="77"/>
      <c r="P924" s="77"/>
      <c r="Q924" s="77"/>
      <c r="R924" s="77"/>
      <c r="S924" s="77"/>
      <c r="T924" s="77"/>
      <c r="U924" s="77"/>
      <c r="V924" s="77"/>
      <c r="W924" s="77"/>
      <c r="X924" s="77"/>
      <c r="Y924" s="77"/>
      <c r="Z924" s="77"/>
      <c r="AA924" s="77"/>
      <c r="AB924" s="77"/>
      <c r="AC924" s="77"/>
    </row>
    <row r="925" spans="2:29" x14ac:dyDescent="0.25">
      <c r="B925" s="75"/>
      <c r="C925" s="75"/>
      <c r="D925" s="76"/>
      <c r="G925" s="77"/>
      <c r="H925" s="77"/>
      <c r="I925" s="77"/>
      <c r="J925" s="77"/>
      <c r="K925" s="77"/>
      <c r="L925" s="77"/>
      <c r="M925" s="77"/>
      <c r="N925" s="77"/>
      <c r="O925" s="77"/>
      <c r="P925" s="77"/>
      <c r="Q925" s="77"/>
      <c r="R925" s="77"/>
      <c r="S925" s="77"/>
      <c r="T925" s="77"/>
      <c r="U925" s="77"/>
      <c r="V925" s="77"/>
      <c r="W925" s="77"/>
      <c r="X925" s="77"/>
      <c r="Y925" s="77"/>
      <c r="Z925" s="77"/>
      <c r="AA925" s="77"/>
      <c r="AB925" s="77"/>
      <c r="AC925" s="77"/>
    </row>
    <row r="926" spans="2:29" x14ac:dyDescent="0.25">
      <c r="B926" s="75"/>
      <c r="C926" s="75"/>
      <c r="D926" s="76"/>
      <c r="G926" s="77"/>
      <c r="H926" s="77"/>
      <c r="I926" s="77"/>
      <c r="J926" s="77"/>
      <c r="K926" s="77"/>
      <c r="L926" s="77"/>
      <c r="M926" s="77"/>
      <c r="N926" s="77"/>
      <c r="O926" s="77"/>
      <c r="P926" s="77"/>
      <c r="Q926" s="77"/>
      <c r="R926" s="77"/>
      <c r="S926" s="77"/>
      <c r="T926" s="77"/>
      <c r="U926" s="77"/>
      <c r="V926" s="77"/>
      <c r="W926" s="77"/>
      <c r="X926" s="77"/>
      <c r="Y926" s="77"/>
      <c r="Z926" s="77"/>
      <c r="AA926" s="77"/>
      <c r="AB926" s="77"/>
      <c r="AC926" s="77"/>
    </row>
    <row r="927" spans="2:29" x14ac:dyDescent="0.25">
      <c r="B927" s="75"/>
      <c r="C927" s="75"/>
      <c r="D927" s="76"/>
      <c r="G927" s="77"/>
      <c r="H927" s="77"/>
      <c r="I927" s="77"/>
      <c r="J927" s="77"/>
      <c r="K927" s="77"/>
      <c r="L927" s="77"/>
      <c r="M927" s="77"/>
      <c r="N927" s="77"/>
      <c r="O927" s="77"/>
      <c r="P927" s="77"/>
      <c r="Q927" s="77"/>
      <c r="R927" s="77"/>
      <c r="S927" s="77"/>
      <c r="T927" s="77"/>
      <c r="U927" s="77"/>
      <c r="V927" s="77"/>
      <c r="W927" s="77"/>
      <c r="X927" s="77"/>
      <c r="Y927" s="77"/>
      <c r="Z927" s="77"/>
      <c r="AA927" s="77"/>
      <c r="AB927" s="77"/>
      <c r="AC927" s="77"/>
    </row>
    <row r="928" spans="2:29" x14ac:dyDescent="0.25">
      <c r="B928" s="75"/>
      <c r="C928" s="75"/>
      <c r="D928" s="76"/>
      <c r="G928" s="77"/>
      <c r="H928" s="77"/>
      <c r="I928" s="77"/>
      <c r="J928" s="77"/>
      <c r="K928" s="77"/>
      <c r="L928" s="77"/>
      <c r="M928" s="77"/>
      <c r="N928" s="77"/>
      <c r="O928" s="77"/>
      <c r="P928" s="77"/>
      <c r="Q928" s="77"/>
      <c r="R928" s="77"/>
      <c r="S928" s="77"/>
      <c r="T928" s="77"/>
      <c r="U928" s="77"/>
      <c r="V928" s="77"/>
      <c r="W928" s="77"/>
      <c r="X928" s="77"/>
      <c r="Y928" s="77"/>
      <c r="Z928" s="77"/>
      <c r="AA928" s="77"/>
      <c r="AB928" s="77"/>
      <c r="AC928" s="77"/>
    </row>
    <row r="929" spans="2:29" x14ac:dyDescent="0.25">
      <c r="B929" s="75"/>
      <c r="C929" s="75"/>
      <c r="D929" s="76"/>
      <c r="G929" s="77"/>
      <c r="H929" s="77"/>
      <c r="I929" s="77"/>
      <c r="J929" s="77"/>
      <c r="K929" s="77"/>
      <c r="L929" s="77"/>
      <c r="M929" s="77"/>
      <c r="N929" s="77"/>
      <c r="O929" s="77"/>
      <c r="P929" s="77"/>
      <c r="Q929" s="77"/>
      <c r="R929" s="77"/>
      <c r="S929" s="77"/>
      <c r="T929" s="77"/>
      <c r="U929" s="77"/>
      <c r="V929" s="77"/>
      <c r="W929" s="77"/>
      <c r="X929" s="77"/>
      <c r="Y929" s="77"/>
      <c r="Z929" s="77"/>
      <c r="AA929" s="77"/>
      <c r="AB929" s="77"/>
      <c r="AC929" s="77"/>
    </row>
    <row r="930" spans="2:29" x14ac:dyDescent="0.25">
      <c r="B930" s="75"/>
      <c r="C930" s="75"/>
      <c r="D930" s="76"/>
      <c r="G930" s="77"/>
      <c r="H930" s="77"/>
      <c r="I930" s="77"/>
      <c r="J930" s="77"/>
      <c r="K930" s="77"/>
      <c r="L930" s="77"/>
      <c r="M930" s="77"/>
      <c r="N930" s="77"/>
      <c r="O930" s="77"/>
      <c r="P930" s="77"/>
      <c r="Q930" s="77"/>
      <c r="R930" s="77"/>
      <c r="S930" s="77"/>
      <c r="T930" s="77"/>
      <c r="U930" s="77"/>
      <c r="V930" s="77"/>
      <c r="W930" s="77"/>
      <c r="X930" s="77"/>
      <c r="Y930" s="77"/>
      <c r="Z930" s="77"/>
      <c r="AA930" s="77"/>
      <c r="AB930" s="77"/>
      <c r="AC930" s="77"/>
    </row>
    <row r="931" spans="2:29" x14ac:dyDescent="0.25">
      <c r="B931" s="75"/>
      <c r="C931" s="75"/>
      <c r="D931" s="76"/>
      <c r="G931" s="77"/>
      <c r="H931" s="77"/>
      <c r="I931" s="77"/>
      <c r="J931" s="77"/>
      <c r="K931" s="77"/>
      <c r="L931" s="77"/>
      <c r="M931" s="77"/>
      <c r="N931" s="77"/>
      <c r="O931" s="77"/>
      <c r="P931" s="77"/>
      <c r="Q931" s="77"/>
      <c r="R931" s="77"/>
      <c r="S931" s="77"/>
      <c r="T931" s="77"/>
      <c r="U931" s="77"/>
      <c r="V931" s="77"/>
      <c r="W931" s="77"/>
      <c r="X931" s="77"/>
      <c r="Y931" s="77"/>
      <c r="Z931" s="77"/>
      <c r="AA931" s="77"/>
      <c r="AB931" s="77"/>
      <c r="AC931" s="77"/>
    </row>
    <row r="932" spans="2:29" x14ac:dyDescent="0.25">
      <c r="B932" s="75"/>
      <c r="C932" s="75"/>
      <c r="D932" s="76"/>
      <c r="G932" s="77"/>
      <c r="H932" s="77"/>
      <c r="I932" s="77"/>
      <c r="J932" s="77"/>
      <c r="K932" s="77"/>
      <c r="L932" s="77"/>
      <c r="M932" s="77"/>
      <c r="N932" s="77"/>
      <c r="O932" s="77"/>
      <c r="P932" s="77"/>
      <c r="Q932" s="77"/>
      <c r="R932" s="77"/>
      <c r="S932" s="77"/>
      <c r="T932" s="77"/>
      <c r="U932" s="77"/>
      <c r="V932" s="77"/>
      <c r="W932" s="77"/>
      <c r="X932" s="77"/>
      <c r="Y932" s="77"/>
      <c r="Z932" s="77"/>
      <c r="AA932" s="77"/>
      <c r="AB932" s="77"/>
      <c r="AC932" s="77"/>
    </row>
    <row r="933" spans="2:29" x14ac:dyDescent="0.25">
      <c r="B933" s="75"/>
      <c r="C933" s="75"/>
      <c r="D933" s="76"/>
      <c r="G933" s="77"/>
      <c r="H933" s="77"/>
      <c r="I933" s="77"/>
      <c r="J933" s="77"/>
      <c r="K933" s="77"/>
      <c r="L933" s="77"/>
      <c r="M933" s="77"/>
      <c r="N933" s="77"/>
      <c r="O933" s="77"/>
      <c r="P933" s="77"/>
      <c r="Q933" s="77"/>
      <c r="R933" s="77"/>
      <c r="S933" s="77"/>
      <c r="T933" s="77"/>
      <c r="U933" s="77"/>
      <c r="V933" s="77"/>
      <c r="W933" s="77"/>
      <c r="X933" s="77"/>
      <c r="Y933" s="77"/>
      <c r="Z933" s="77"/>
      <c r="AA933" s="77"/>
      <c r="AB933" s="77"/>
      <c r="AC933" s="77"/>
    </row>
    <row r="934" spans="2:29" x14ac:dyDescent="0.25">
      <c r="B934" s="75"/>
      <c r="C934" s="75"/>
      <c r="D934" s="76"/>
      <c r="G934" s="77"/>
      <c r="H934" s="77"/>
      <c r="I934" s="77"/>
      <c r="J934" s="77"/>
      <c r="K934" s="77"/>
      <c r="L934" s="77"/>
      <c r="M934" s="77"/>
      <c r="N934" s="77"/>
      <c r="O934" s="77"/>
      <c r="P934" s="77"/>
      <c r="Q934" s="77"/>
      <c r="R934" s="77"/>
      <c r="S934" s="77"/>
      <c r="T934" s="77"/>
      <c r="U934" s="77"/>
      <c r="V934" s="77"/>
      <c r="W934" s="77"/>
      <c r="X934" s="77"/>
      <c r="Y934" s="77"/>
      <c r="Z934" s="77"/>
      <c r="AA934" s="77"/>
      <c r="AB934" s="77"/>
      <c r="AC934" s="77"/>
    </row>
    <row r="935" spans="2:29" x14ac:dyDescent="0.25">
      <c r="B935" s="75"/>
      <c r="C935" s="75"/>
      <c r="D935" s="76"/>
      <c r="G935" s="77"/>
      <c r="H935" s="77"/>
      <c r="I935" s="77"/>
      <c r="J935" s="77"/>
      <c r="K935" s="77"/>
      <c r="L935" s="77"/>
      <c r="M935" s="77"/>
      <c r="N935" s="77"/>
      <c r="O935" s="77"/>
      <c r="P935" s="77"/>
      <c r="Q935" s="77"/>
      <c r="R935" s="77"/>
      <c r="S935" s="77"/>
      <c r="T935" s="77"/>
      <c r="U935" s="77"/>
      <c r="V935" s="77"/>
      <c r="W935" s="77"/>
      <c r="X935" s="77"/>
      <c r="Y935" s="77"/>
      <c r="Z935" s="77"/>
      <c r="AA935" s="77"/>
      <c r="AB935" s="77"/>
      <c r="AC935" s="77"/>
    </row>
    <row r="936" spans="2:29" x14ac:dyDescent="0.25">
      <c r="B936" s="75"/>
      <c r="C936" s="75"/>
      <c r="D936" s="76"/>
      <c r="G936" s="77"/>
      <c r="H936" s="77"/>
      <c r="I936" s="77"/>
      <c r="J936" s="77"/>
      <c r="K936" s="77"/>
      <c r="L936" s="77"/>
      <c r="M936" s="77"/>
      <c r="N936" s="77"/>
      <c r="O936" s="77"/>
      <c r="P936" s="77"/>
      <c r="Q936" s="77"/>
      <c r="R936" s="77"/>
      <c r="S936" s="77"/>
      <c r="T936" s="77"/>
      <c r="U936" s="77"/>
      <c r="V936" s="77"/>
      <c r="W936" s="77"/>
      <c r="X936" s="77"/>
      <c r="Y936" s="77"/>
      <c r="Z936" s="77"/>
      <c r="AA936" s="77"/>
      <c r="AB936" s="77"/>
      <c r="AC936" s="77"/>
    </row>
    <row r="937" spans="2:29" x14ac:dyDescent="0.25">
      <c r="B937" s="75"/>
      <c r="C937" s="75"/>
      <c r="D937" s="76"/>
      <c r="G937" s="77"/>
      <c r="H937" s="77"/>
      <c r="I937" s="77"/>
      <c r="J937" s="77"/>
      <c r="K937" s="77"/>
      <c r="L937" s="77"/>
      <c r="M937" s="77"/>
      <c r="N937" s="77"/>
      <c r="O937" s="77"/>
      <c r="P937" s="77"/>
      <c r="Q937" s="77"/>
      <c r="R937" s="77"/>
      <c r="S937" s="77"/>
      <c r="T937" s="77"/>
      <c r="U937" s="77"/>
      <c r="V937" s="77"/>
      <c r="W937" s="77"/>
      <c r="X937" s="77"/>
      <c r="Y937" s="77"/>
      <c r="Z937" s="77"/>
      <c r="AA937" s="77"/>
      <c r="AB937" s="77"/>
      <c r="AC937" s="77"/>
    </row>
    <row r="938" spans="2:29" x14ac:dyDescent="0.25">
      <c r="B938" s="75"/>
      <c r="C938" s="75"/>
      <c r="D938" s="76"/>
      <c r="G938" s="77"/>
      <c r="H938" s="77"/>
      <c r="I938" s="77"/>
      <c r="J938" s="77"/>
      <c r="K938" s="77"/>
      <c r="L938" s="77"/>
      <c r="M938" s="77"/>
      <c r="N938" s="77"/>
      <c r="O938" s="77"/>
      <c r="P938" s="77"/>
      <c r="Q938" s="77"/>
      <c r="R938" s="77"/>
      <c r="S938" s="77"/>
      <c r="T938" s="77"/>
      <c r="U938" s="77"/>
      <c r="V938" s="77"/>
      <c r="W938" s="77"/>
      <c r="X938" s="77"/>
      <c r="Y938" s="77"/>
      <c r="Z938" s="77"/>
      <c r="AA938" s="77"/>
      <c r="AB938" s="77"/>
      <c r="AC938" s="77"/>
    </row>
    <row r="939" spans="2:29" x14ac:dyDescent="0.25">
      <c r="B939" s="75"/>
      <c r="C939" s="75"/>
      <c r="D939" s="76"/>
      <c r="G939" s="77"/>
      <c r="H939" s="77"/>
      <c r="I939" s="77"/>
      <c r="J939" s="77"/>
      <c r="K939" s="77"/>
      <c r="L939" s="77"/>
      <c r="M939" s="77"/>
      <c r="N939" s="77"/>
      <c r="O939" s="77"/>
      <c r="P939" s="77"/>
      <c r="Q939" s="77"/>
      <c r="R939" s="77"/>
      <c r="S939" s="77"/>
      <c r="T939" s="77"/>
      <c r="U939" s="77"/>
      <c r="V939" s="77"/>
      <c r="W939" s="77"/>
      <c r="X939" s="77"/>
      <c r="Y939" s="77"/>
      <c r="Z939" s="77"/>
      <c r="AA939" s="77"/>
      <c r="AB939" s="77"/>
      <c r="AC939" s="77"/>
    </row>
    <row r="940" spans="2:29" x14ac:dyDescent="0.25">
      <c r="B940" s="75"/>
      <c r="C940" s="75"/>
      <c r="D940" s="76"/>
      <c r="G940" s="77"/>
      <c r="H940" s="77"/>
      <c r="I940" s="77"/>
      <c r="J940" s="77"/>
      <c r="K940" s="77"/>
      <c r="L940" s="77"/>
      <c r="M940" s="77"/>
      <c r="N940" s="77"/>
      <c r="O940" s="77"/>
      <c r="P940" s="77"/>
      <c r="Q940" s="77"/>
      <c r="R940" s="77"/>
      <c r="S940" s="77"/>
      <c r="T940" s="77"/>
      <c r="U940" s="77"/>
      <c r="V940" s="77"/>
      <c r="W940" s="77"/>
      <c r="X940" s="77"/>
      <c r="Y940" s="77"/>
      <c r="Z940" s="77"/>
      <c r="AA940" s="77"/>
      <c r="AB940" s="77"/>
      <c r="AC940" s="77"/>
    </row>
    <row r="941" spans="2:29" x14ac:dyDescent="0.25">
      <c r="B941" s="75"/>
      <c r="C941" s="75"/>
      <c r="D941" s="76"/>
      <c r="G941" s="77"/>
      <c r="H941" s="77"/>
      <c r="I941" s="77"/>
      <c r="J941" s="77"/>
      <c r="K941" s="77"/>
      <c r="L941" s="77"/>
      <c r="M941" s="77"/>
      <c r="N941" s="77"/>
      <c r="O941" s="77"/>
      <c r="P941" s="77"/>
      <c r="Q941" s="77"/>
      <c r="R941" s="77"/>
      <c r="S941" s="77"/>
      <c r="T941" s="77"/>
      <c r="U941" s="77"/>
      <c r="V941" s="77"/>
      <c r="W941" s="77"/>
      <c r="X941" s="77"/>
      <c r="Y941" s="77"/>
      <c r="Z941" s="77"/>
      <c r="AA941" s="77"/>
      <c r="AB941" s="77"/>
      <c r="AC941" s="77"/>
    </row>
    <row r="942" spans="2:29" x14ac:dyDescent="0.25">
      <c r="B942" s="75"/>
      <c r="C942" s="75"/>
      <c r="D942" s="76"/>
      <c r="G942" s="77"/>
      <c r="H942" s="77"/>
      <c r="I942" s="77"/>
      <c r="J942" s="77"/>
      <c r="K942" s="77"/>
      <c r="L942" s="77"/>
      <c r="M942" s="77"/>
      <c r="N942" s="77"/>
      <c r="O942" s="77"/>
      <c r="P942" s="77"/>
      <c r="Q942" s="77"/>
      <c r="R942" s="77"/>
      <c r="S942" s="77"/>
      <c r="T942" s="77"/>
      <c r="U942" s="77"/>
      <c r="V942" s="77"/>
      <c r="W942" s="77"/>
      <c r="X942" s="77"/>
      <c r="Y942" s="77"/>
      <c r="Z942" s="77"/>
      <c r="AA942" s="77"/>
      <c r="AB942" s="77"/>
      <c r="AC942" s="77"/>
    </row>
    <row r="943" spans="2:29" x14ac:dyDescent="0.25">
      <c r="B943" s="75"/>
      <c r="C943" s="75"/>
      <c r="D943" s="76"/>
      <c r="G943" s="77"/>
      <c r="H943" s="77"/>
      <c r="I943" s="77"/>
      <c r="J943" s="77"/>
      <c r="K943" s="77"/>
      <c r="L943" s="77"/>
      <c r="M943" s="77"/>
      <c r="N943" s="77"/>
      <c r="O943" s="77"/>
      <c r="P943" s="77"/>
      <c r="Q943" s="77"/>
      <c r="R943" s="77"/>
      <c r="S943" s="77"/>
      <c r="T943" s="77"/>
      <c r="U943" s="77"/>
      <c r="V943" s="77"/>
      <c r="W943" s="77"/>
      <c r="X943" s="77"/>
      <c r="Y943" s="77"/>
      <c r="Z943" s="77"/>
      <c r="AA943" s="77"/>
      <c r="AB943" s="77"/>
      <c r="AC943" s="77"/>
    </row>
    <row r="944" spans="2:29" x14ac:dyDescent="0.25">
      <c r="B944" s="75"/>
      <c r="C944" s="75"/>
      <c r="D944" s="76"/>
      <c r="G944" s="77"/>
      <c r="H944" s="77"/>
      <c r="I944" s="77"/>
      <c r="J944" s="77"/>
      <c r="K944" s="77"/>
      <c r="L944" s="77"/>
      <c r="M944" s="77"/>
      <c r="N944" s="77"/>
      <c r="O944" s="77"/>
      <c r="P944" s="77"/>
      <c r="Q944" s="77"/>
      <c r="R944" s="77"/>
      <c r="S944" s="77"/>
      <c r="T944" s="77"/>
      <c r="U944" s="77"/>
      <c r="V944" s="77"/>
      <c r="W944" s="77"/>
      <c r="X944" s="77"/>
      <c r="Y944" s="77"/>
      <c r="Z944" s="77"/>
      <c r="AA944" s="77"/>
      <c r="AB944" s="77"/>
      <c r="AC944" s="77"/>
    </row>
    <row r="945" spans="2:29" x14ac:dyDescent="0.25">
      <c r="B945" s="75"/>
      <c r="C945" s="75"/>
      <c r="D945" s="76"/>
      <c r="G945" s="77"/>
      <c r="H945" s="77"/>
      <c r="I945" s="77"/>
      <c r="J945" s="77"/>
      <c r="K945" s="77"/>
      <c r="L945" s="77"/>
      <c r="M945" s="77"/>
      <c r="N945" s="77"/>
      <c r="O945" s="77"/>
      <c r="P945" s="77"/>
      <c r="Q945" s="77"/>
      <c r="R945" s="77"/>
      <c r="S945" s="77"/>
      <c r="T945" s="77"/>
      <c r="U945" s="77"/>
      <c r="V945" s="77"/>
      <c r="W945" s="77"/>
      <c r="X945" s="77"/>
      <c r="Y945" s="77"/>
      <c r="Z945" s="77"/>
      <c r="AA945" s="77"/>
      <c r="AB945" s="77"/>
      <c r="AC945" s="77"/>
    </row>
    <row r="946" spans="2:29" x14ac:dyDescent="0.25">
      <c r="B946" s="75"/>
      <c r="C946" s="75"/>
      <c r="D946" s="76"/>
      <c r="G946" s="77"/>
      <c r="H946" s="77"/>
      <c r="I946" s="77"/>
      <c r="J946" s="77"/>
      <c r="K946" s="77"/>
      <c r="L946" s="77"/>
      <c r="M946" s="77"/>
      <c r="N946" s="77"/>
      <c r="O946" s="77"/>
      <c r="P946" s="77"/>
      <c r="Q946" s="77"/>
      <c r="R946" s="77"/>
      <c r="S946" s="77"/>
      <c r="T946" s="77"/>
      <c r="U946" s="77"/>
      <c r="V946" s="77"/>
      <c r="W946" s="77"/>
      <c r="X946" s="77"/>
      <c r="Y946" s="77"/>
      <c r="Z946" s="77"/>
      <c r="AA946" s="77"/>
      <c r="AB946" s="77"/>
      <c r="AC946" s="77"/>
    </row>
    <row r="947" spans="2:29" x14ac:dyDescent="0.25">
      <c r="B947" s="75"/>
      <c r="C947" s="75"/>
      <c r="D947" s="76"/>
      <c r="G947" s="77"/>
      <c r="H947" s="77"/>
      <c r="I947" s="77"/>
      <c r="J947" s="77"/>
      <c r="K947" s="77"/>
      <c r="L947" s="77"/>
      <c r="M947" s="77"/>
      <c r="N947" s="77"/>
      <c r="O947" s="77"/>
      <c r="P947" s="77"/>
      <c r="Q947" s="77"/>
      <c r="R947" s="77"/>
      <c r="S947" s="77"/>
      <c r="T947" s="77"/>
      <c r="U947" s="77"/>
      <c r="V947" s="77"/>
      <c r="W947" s="77"/>
      <c r="X947" s="77"/>
      <c r="Y947" s="77"/>
      <c r="Z947" s="77"/>
      <c r="AA947" s="77"/>
      <c r="AB947" s="77"/>
      <c r="AC947" s="77"/>
    </row>
    <row r="948" spans="2:29" x14ac:dyDescent="0.25">
      <c r="B948" s="75"/>
      <c r="C948" s="75"/>
      <c r="D948" s="76"/>
      <c r="G948" s="77"/>
      <c r="H948" s="77"/>
      <c r="I948" s="77"/>
      <c r="J948" s="77"/>
      <c r="K948" s="77"/>
      <c r="L948" s="77"/>
      <c r="M948" s="77"/>
      <c r="N948" s="77"/>
      <c r="O948" s="77"/>
      <c r="P948" s="77"/>
      <c r="Q948" s="77"/>
      <c r="R948" s="77"/>
      <c r="S948" s="77"/>
      <c r="T948" s="77"/>
      <c r="U948" s="77"/>
      <c r="V948" s="77"/>
      <c r="W948" s="77"/>
      <c r="X948" s="77"/>
      <c r="Y948" s="77"/>
      <c r="Z948" s="77"/>
      <c r="AA948" s="77"/>
      <c r="AB948" s="77"/>
      <c r="AC948" s="77"/>
    </row>
    <row r="949" spans="2:29" x14ac:dyDescent="0.25">
      <c r="B949" s="75"/>
      <c r="C949" s="75"/>
      <c r="D949" s="76"/>
      <c r="G949" s="77"/>
      <c r="H949" s="77"/>
      <c r="I949" s="77"/>
      <c r="J949" s="77"/>
      <c r="K949" s="77"/>
      <c r="L949" s="77"/>
      <c r="M949" s="77"/>
      <c r="N949" s="77"/>
      <c r="O949" s="77"/>
      <c r="P949" s="77"/>
      <c r="Q949" s="77"/>
      <c r="R949" s="77"/>
      <c r="S949" s="77"/>
      <c r="T949" s="77"/>
      <c r="U949" s="77"/>
      <c r="V949" s="77"/>
      <c r="W949" s="77"/>
      <c r="X949" s="77"/>
      <c r="Y949" s="77"/>
      <c r="Z949" s="77"/>
      <c r="AA949" s="77"/>
      <c r="AB949" s="77"/>
      <c r="AC949" s="77"/>
    </row>
    <row r="950" spans="2:29" x14ac:dyDescent="0.25">
      <c r="B950" s="75"/>
      <c r="C950" s="75"/>
      <c r="D950" s="76"/>
      <c r="G950" s="77"/>
      <c r="H950" s="77"/>
      <c r="I950" s="77"/>
      <c r="J950" s="77"/>
      <c r="K950" s="77"/>
      <c r="L950" s="77"/>
      <c r="M950" s="77"/>
      <c r="N950" s="77"/>
      <c r="O950" s="77"/>
      <c r="P950" s="77"/>
      <c r="Q950" s="77"/>
      <c r="R950" s="77"/>
      <c r="S950" s="77"/>
      <c r="T950" s="77"/>
      <c r="U950" s="77"/>
      <c r="V950" s="77"/>
      <c r="W950" s="77"/>
      <c r="X950" s="77"/>
      <c r="Y950" s="77"/>
      <c r="Z950" s="77"/>
      <c r="AA950" s="77"/>
      <c r="AB950" s="77"/>
      <c r="AC950" s="77"/>
    </row>
    <row r="951" spans="2:29" x14ac:dyDescent="0.25">
      <c r="B951" s="75"/>
      <c r="C951" s="75"/>
      <c r="D951" s="76"/>
      <c r="G951" s="77"/>
      <c r="H951" s="77"/>
      <c r="I951" s="77"/>
      <c r="J951" s="77"/>
      <c r="K951" s="77"/>
      <c r="L951" s="77"/>
      <c r="M951" s="77"/>
      <c r="N951" s="77"/>
      <c r="O951" s="77"/>
      <c r="P951" s="77"/>
      <c r="Q951" s="77"/>
      <c r="R951" s="77"/>
      <c r="S951" s="77"/>
      <c r="T951" s="77"/>
      <c r="U951" s="77"/>
      <c r="V951" s="77"/>
      <c r="W951" s="77"/>
      <c r="X951" s="77"/>
      <c r="Y951" s="77"/>
      <c r="Z951" s="77"/>
      <c r="AA951" s="77"/>
      <c r="AB951" s="77"/>
      <c r="AC951" s="77"/>
    </row>
    <row r="952" spans="2:29" x14ac:dyDescent="0.25">
      <c r="B952" s="75"/>
      <c r="C952" s="75"/>
      <c r="D952" s="76"/>
      <c r="G952" s="77"/>
      <c r="H952" s="77"/>
      <c r="I952" s="77"/>
      <c r="J952" s="77"/>
      <c r="K952" s="77"/>
      <c r="L952" s="77"/>
      <c r="M952" s="77"/>
      <c r="N952" s="77"/>
      <c r="O952" s="77"/>
      <c r="P952" s="77"/>
      <c r="Q952" s="77"/>
      <c r="R952" s="77"/>
      <c r="S952" s="77"/>
      <c r="T952" s="77"/>
      <c r="U952" s="77"/>
      <c r="V952" s="77"/>
      <c r="W952" s="77"/>
      <c r="X952" s="77"/>
      <c r="Y952" s="77"/>
      <c r="Z952" s="77"/>
      <c r="AA952" s="77"/>
      <c r="AB952" s="77"/>
      <c r="AC952" s="77"/>
    </row>
    <row r="953" spans="2:29" x14ac:dyDescent="0.25">
      <c r="B953" s="75"/>
      <c r="C953" s="75"/>
      <c r="D953" s="76"/>
      <c r="G953" s="77"/>
      <c r="H953" s="77"/>
      <c r="I953" s="77"/>
      <c r="J953" s="77"/>
      <c r="K953" s="77"/>
      <c r="L953" s="77"/>
      <c r="M953" s="77"/>
      <c r="N953" s="77"/>
      <c r="O953" s="77"/>
      <c r="P953" s="77"/>
      <c r="Q953" s="77"/>
      <c r="R953" s="77"/>
      <c r="S953" s="77"/>
      <c r="T953" s="77"/>
      <c r="U953" s="77"/>
      <c r="V953" s="77"/>
      <c r="W953" s="77"/>
      <c r="X953" s="77"/>
      <c r="Y953" s="77"/>
      <c r="Z953" s="77"/>
      <c r="AA953" s="77"/>
      <c r="AB953" s="77"/>
      <c r="AC953" s="77"/>
    </row>
    <row r="954" spans="2:29" x14ac:dyDescent="0.25">
      <c r="B954" s="75"/>
      <c r="C954" s="75"/>
      <c r="D954" s="76"/>
      <c r="G954" s="77"/>
      <c r="H954" s="77"/>
      <c r="I954" s="77"/>
      <c r="J954" s="77"/>
      <c r="K954" s="77"/>
      <c r="L954" s="77"/>
      <c r="M954" s="77"/>
      <c r="N954" s="77"/>
      <c r="O954" s="77"/>
      <c r="P954" s="77"/>
      <c r="Q954" s="77"/>
      <c r="R954" s="77"/>
      <c r="S954" s="77"/>
      <c r="T954" s="77"/>
      <c r="U954" s="77"/>
      <c r="V954" s="77"/>
      <c r="W954" s="77"/>
      <c r="X954" s="77"/>
      <c r="Y954" s="77"/>
      <c r="Z954" s="77"/>
      <c r="AA954" s="77"/>
      <c r="AB954" s="77"/>
      <c r="AC954" s="77"/>
    </row>
    <row r="955" spans="2:29" x14ac:dyDescent="0.25">
      <c r="B955" s="75"/>
      <c r="C955" s="75"/>
      <c r="D955" s="76"/>
      <c r="G955" s="77"/>
      <c r="H955" s="77"/>
      <c r="I955" s="77"/>
      <c r="J955" s="77"/>
      <c r="K955" s="77"/>
      <c r="L955" s="77"/>
      <c r="M955" s="77"/>
      <c r="N955" s="77"/>
      <c r="O955" s="77"/>
      <c r="P955" s="77"/>
      <c r="Q955" s="77"/>
      <c r="R955" s="77"/>
      <c r="S955" s="77"/>
      <c r="T955" s="77"/>
      <c r="U955" s="77"/>
      <c r="V955" s="77"/>
      <c r="W955" s="77"/>
      <c r="X955" s="77"/>
      <c r="Y955" s="77"/>
      <c r="Z955" s="77"/>
      <c r="AA955" s="77"/>
      <c r="AB955" s="77"/>
      <c r="AC955" s="77"/>
    </row>
    <row r="956" spans="2:29" x14ac:dyDescent="0.25">
      <c r="B956" s="75"/>
      <c r="C956" s="75"/>
      <c r="D956" s="76"/>
      <c r="G956" s="77"/>
      <c r="H956" s="77"/>
      <c r="I956" s="77"/>
      <c r="J956" s="77"/>
      <c r="K956" s="77"/>
      <c r="L956" s="77"/>
      <c r="M956" s="77"/>
      <c r="N956" s="77"/>
      <c r="O956" s="77"/>
      <c r="P956" s="77"/>
      <c r="Q956" s="77"/>
      <c r="R956" s="77"/>
      <c r="S956" s="77"/>
      <c r="T956" s="77"/>
      <c r="U956" s="77"/>
      <c r="V956" s="77"/>
      <c r="W956" s="77"/>
      <c r="X956" s="77"/>
      <c r="Y956" s="77"/>
      <c r="Z956" s="77"/>
      <c r="AA956" s="77"/>
      <c r="AB956" s="77"/>
      <c r="AC956" s="77"/>
    </row>
    <row r="957" spans="2:29" x14ac:dyDescent="0.25">
      <c r="B957" s="75"/>
      <c r="C957" s="75"/>
      <c r="D957" s="76"/>
      <c r="G957" s="77"/>
      <c r="H957" s="77"/>
      <c r="I957" s="77"/>
      <c r="J957" s="77"/>
      <c r="K957" s="77"/>
      <c r="L957" s="77"/>
      <c r="M957" s="77"/>
      <c r="N957" s="77"/>
      <c r="O957" s="77"/>
      <c r="P957" s="77"/>
      <c r="Q957" s="77"/>
      <c r="R957" s="77"/>
      <c r="S957" s="77"/>
      <c r="T957" s="77"/>
      <c r="U957" s="77"/>
      <c r="V957" s="77"/>
      <c r="W957" s="77"/>
      <c r="X957" s="77"/>
      <c r="Y957" s="77"/>
      <c r="Z957" s="77"/>
      <c r="AA957" s="77"/>
      <c r="AB957" s="77"/>
      <c r="AC957" s="77"/>
    </row>
    <row r="958" spans="2:29" x14ac:dyDescent="0.25">
      <c r="B958" s="75"/>
      <c r="C958" s="75"/>
      <c r="D958" s="76"/>
      <c r="G958" s="77"/>
      <c r="H958" s="77"/>
      <c r="I958" s="77"/>
      <c r="J958" s="77"/>
      <c r="K958" s="77"/>
      <c r="L958" s="77"/>
      <c r="M958" s="77"/>
      <c r="N958" s="77"/>
      <c r="O958" s="77"/>
      <c r="P958" s="77"/>
      <c r="Q958" s="77"/>
      <c r="R958" s="77"/>
      <c r="S958" s="77"/>
      <c r="T958" s="77"/>
      <c r="U958" s="77"/>
      <c r="V958" s="77"/>
      <c r="W958" s="77"/>
      <c r="X958" s="77"/>
      <c r="Y958" s="77"/>
      <c r="Z958" s="77"/>
      <c r="AA958" s="77"/>
      <c r="AB958" s="77"/>
      <c r="AC958" s="77"/>
    </row>
    <row r="959" spans="2:29" x14ac:dyDescent="0.25">
      <c r="B959" s="75"/>
      <c r="C959" s="75"/>
      <c r="D959" s="76"/>
      <c r="G959" s="77"/>
      <c r="H959" s="77"/>
      <c r="I959" s="77"/>
      <c r="J959" s="77"/>
      <c r="K959" s="77"/>
      <c r="L959" s="77"/>
      <c r="M959" s="77"/>
      <c r="N959" s="77"/>
      <c r="O959" s="77"/>
      <c r="P959" s="77"/>
      <c r="Q959" s="77"/>
      <c r="R959" s="77"/>
      <c r="S959" s="77"/>
      <c r="T959" s="77"/>
      <c r="U959" s="77"/>
      <c r="V959" s="77"/>
      <c r="W959" s="77"/>
      <c r="X959" s="77"/>
      <c r="Y959" s="77"/>
      <c r="Z959" s="77"/>
      <c r="AA959" s="77"/>
      <c r="AB959" s="77"/>
      <c r="AC959" s="77"/>
    </row>
    <row r="960" spans="2:29" x14ac:dyDescent="0.25">
      <c r="B960" s="75"/>
      <c r="C960" s="75"/>
      <c r="D960" s="76"/>
      <c r="G960" s="77"/>
      <c r="H960" s="77"/>
      <c r="I960" s="77"/>
      <c r="J960" s="77"/>
      <c r="K960" s="77"/>
      <c r="L960" s="77"/>
      <c r="M960" s="77"/>
      <c r="N960" s="77"/>
      <c r="O960" s="77"/>
      <c r="P960" s="77"/>
      <c r="Q960" s="77"/>
      <c r="R960" s="77"/>
      <c r="S960" s="77"/>
      <c r="T960" s="77"/>
      <c r="U960" s="77"/>
      <c r="V960" s="77"/>
      <c r="W960" s="77"/>
      <c r="X960" s="77"/>
      <c r="Y960" s="77"/>
      <c r="Z960" s="77"/>
      <c r="AA960" s="77"/>
      <c r="AB960" s="77"/>
      <c r="AC960" s="77"/>
    </row>
    <row r="961" spans="2:29" x14ac:dyDescent="0.25">
      <c r="B961" s="75"/>
      <c r="C961" s="75"/>
      <c r="D961" s="76"/>
      <c r="G961" s="77"/>
      <c r="H961" s="77"/>
      <c r="I961" s="77"/>
      <c r="J961" s="77"/>
      <c r="K961" s="77"/>
      <c r="L961" s="77"/>
      <c r="M961" s="77"/>
      <c r="N961" s="77"/>
      <c r="O961" s="77"/>
      <c r="P961" s="77"/>
      <c r="Q961" s="77"/>
      <c r="R961" s="77"/>
      <c r="S961" s="77"/>
      <c r="T961" s="77"/>
      <c r="U961" s="77"/>
      <c r="V961" s="77"/>
      <c r="W961" s="77"/>
      <c r="X961" s="77"/>
      <c r="Y961" s="77"/>
      <c r="Z961" s="77"/>
      <c r="AA961" s="77"/>
      <c r="AB961" s="77"/>
      <c r="AC961" s="77"/>
    </row>
    <row r="962" spans="2:29" x14ac:dyDescent="0.25">
      <c r="B962" s="75"/>
      <c r="C962" s="75"/>
      <c r="D962" s="76"/>
      <c r="G962" s="77"/>
      <c r="H962" s="77"/>
      <c r="I962" s="77"/>
      <c r="J962" s="77"/>
      <c r="K962" s="77"/>
      <c r="L962" s="77"/>
      <c r="M962" s="77"/>
      <c r="N962" s="77"/>
      <c r="O962" s="77"/>
      <c r="P962" s="77"/>
      <c r="Q962" s="77"/>
      <c r="R962" s="77"/>
      <c r="S962" s="77"/>
      <c r="T962" s="77"/>
      <c r="U962" s="77"/>
      <c r="V962" s="77"/>
      <c r="W962" s="77"/>
      <c r="X962" s="77"/>
      <c r="Y962" s="77"/>
      <c r="Z962" s="77"/>
      <c r="AA962" s="77"/>
      <c r="AB962" s="77"/>
      <c r="AC962" s="77"/>
    </row>
    <row r="963" spans="2:29" x14ac:dyDescent="0.25">
      <c r="B963" s="75"/>
      <c r="C963" s="75"/>
      <c r="D963" s="76"/>
      <c r="G963" s="77"/>
      <c r="H963" s="77"/>
      <c r="I963" s="77"/>
      <c r="J963" s="77"/>
      <c r="K963" s="77"/>
      <c r="L963" s="77"/>
      <c r="M963" s="77"/>
      <c r="N963" s="77"/>
      <c r="O963" s="77"/>
      <c r="P963" s="77"/>
      <c r="Q963" s="77"/>
      <c r="R963" s="77"/>
      <c r="S963" s="77"/>
      <c r="T963" s="77"/>
      <c r="U963" s="77"/>
      <c r="V963" s="77"/>
      <c r="W963" s="77"/>
      <c r="X963" s="77"/>
      <c r="Y963" s="77"/>
      <c r="Z963" s="77"/>
      <c r="AA963" s="77"/>
      <c r="AB963" s="77"/>
      <c r="AC963" s="77"/>
    </row>
    <row r="964" spans="2:29" x14ac:dyDescent="0.25">
      <c r="B964" s="75"/>
      <c r="C964" s="75"/>
      <c r="D964" s="76"/>
      <c r="G964" s="77"/>
      <c r="H964" s="77"/>
      <c r="I964" s="77"/>
      <c r="J964" s="77"/>
      <c r="K964" s="77"/>
      <c r="L964" s="77"/>
      <c r="M964" s="77"/>
      <c r="N964" s="77"/>
      <c r="O964" s="77"/>
      <c r="P964" s="77"/>
      <c r="Q964" s="77"/>
      <c r="R964" s="77"/>
      <c r="S964" s="77"/>
      <c r="T964" s="77"/>
      <c r="U964" s="77"/>
      <c r="V964" s="77"/>
      <c r="W964" s="77"/>
      <c r="X964" s="77"/>
      <c r="Y964" s="77"/>
      <c r="Z964" s="77"/>
      <c r="AA964" s="77"/>
      <c r="AB964" s="77"/>
      <c r="AC964" s="77"/>
    </row>
    <row r="965" spans="2:29" x14ac:dyDescent="0.25">
      <c r="B965" s="75"/>
      <c r="C965" s="75"/>
      <c r="D965" s="76"/>
      <c r="G965" s="77"/>
      <c r="H965" s="77"/>
      <c r="I965" s="77"/>
      <c r="J965" s="77"/>
      <c r="K965" s="77"/>
      <c r="L965" s="77"/>
      <c r="M965" s="77"/>
      <c r="N965" s="77"/>
      <c r="O965" s="77"/>
      <c r="P965" s="77"/>
      <c r="Q965" s="77"/>
      <c r="R965" s="77"/>
      <c r="S965" s="77"/>
      <c r="T965" s="77"/>
      <c r="U965" s="77"/>
      <c r="V965" s="77"/>
      <c r="W965" s="77"/>
      <c r="X965" s="77"/>
      <c r="Y965" s="77"/>
      <c r="Z965" s="77"/>
      <c r="AA965" s="77"/>
      <c r="AB965" s="77"/>
      <c r="AC965" s="77"/>
    </row>
    <row r="966" spans="2:29" x14ac:dyDescent="0.25">
      <c r="B966" s="75"/>
      <c r="C966" s="75"/>
      <c r="D966" s="76"/>
      <c r="G966" s="77"/>
      <c r="H966" s="77"/>
      <c r="I966" s="77"/>
      <c r="J966" s="77"/>
      <c r="K966" s="77"/>
      <c r="L966" s="77"/>
      <c r="M966" s="77"/>
      <c r="N966" s="77"/>
      <c r="O966" s="77"/>
      <c r="P966" s="77"/>
      <c r="Q966" s="77"/>
      <c r="R966" s="77"/>
      <c r="S966" s="77"/>
      <c r="T966" s="77"/>
      <c r="U966" s="77"/>
      <c r="V966" s="77"/>
      <c r="W966" s="77"/>
      <c r="X966" s="77"/>
      <c r="Y966" s="77"/>
      <c r="Z966" s="77"/>
      <c r="AA966" s="77"/>
      <c r="AB966" s="77"/>
      <c r="AC966" s="77"/>
    </row>
    <row r="967" spans="2:29" x14ac:dyDescent="0.25">
      <c r="B967" s="75"/>
      <c r="C967" s="75"/>
      <c r="D967" s="76"/>
      <c r="G967" s="77"/>
      <c r="H967" s="77"/>
      <c r="I967" s="77"/>
      <c r="J967" s="77"/>
      <c r="K967" s="77"/>
      <c r="L967" s="77"/>
      <c r="M967" s="77"/>
      <c r="N967" s="77"/>
      <c r="O967" s="77"/>
      <c r="P967" s="77"/>
      <c r="Q967" s="77"/>
      <c r="R967" s="77"/>
      <c r="S967" s="77"/>
      <c r="T967" s="77"/>
      <c r="U967" s="77"/>
      <c r="V967" s="77"/>
      <c r="W967" s="77"/>
      <c r="X967" s="77"/>
      <c r="Y967" s="77"/>
      <c r="Z967" s="77"/>
      <c r="AA967" s="77"/>
      <c r="AB967" s="77"/>
      <c r="AC967" s="77"/>
    </row>
    <row r="968" spans="2:29" x14ac:dyDescent="0.25">
      <c r="B968" s="75"/>
      <c r="C968" s="75"/>
      <c r="D968" s="76"/>
      <c r="G968" s="77"/>
      <c r="H968" s="77"/>
      <c r="I968" s="77"/>
      <c r="J968" s="77"/>
      <c r="K968" s="77"/>
      <c r="L968" s="77"/>
      <c r="M968" s="77"/>
      <c r="N968" s="77"/>
      <c r="O968" s="77"/>
      <c r="P968" s="77"/>
      <c r="Q968" s="77"/>
      <c r="R968" s="77"/>
      <c r="S968" s="77"/>
      <c r="T968" s="77"/>
      <c r="U968" s="77"/>
      <c r="V968" s="77"/>
      <c r="W968" s="77"/>
      <c r="X968" s="77"/>
      <c r="Y968" s="77"/>
      <c r="Z968" s="77"/>
      <c r="AA968" s="77"/>
      <c r="AB968" s="77"/>
      <c r="AC968" s="77"/>
    </row>
    <row r="969" spans="2:29" x14ac:dyDescent="0.25">
      <c r="B969" s="75"/>
      <c r="C969" s="75"/>
      <c r="D969" s="76"/>
      <c r="G969" s="77"/>
      <c r="H969" s="77"/>
      <c r="I969" s="77"/>
      <c r="J969" s="77"/>
      <c r="K969" s="77"/>
      <c r="L969" s="77"/>
      <c r="M969" s="77"/>
      <c r="N969" s="77"/>
      <c r="O969" s="77"/>
      <c r="P969" s="77"/>
      <c r="Q969" s="77"/>
      <c r="R969" s="77"/>
      <c r="S969" s="77"/>
      <c r="T969" s="77"/>
      <c r="U969" s="77"/>
      <c r="V969" s="77"/>
      <c r="W969" s="77"/>
      <c r="X969" s="77"/>
      <c r="Y969" s="77"/>
      <c r="Z969" s="77"/>
      <c r="AA969" s="77"/>
      <c r="AB969" s="77"/>
      <c r="AC969" s="77"/>
    </row>
    <row r="970" spans="2:29" x14ac:dyDescent="0.25">
      <c r="B970" s="75"/>
      <c r="C970" s="75"/>
      <c r="D970" s="76"/>
      <c r="G970" s="77"/>
      <c r="H970" s="77"/>
      <c r="I970" s="77"/>
      <c r="J970" s="77"/>
      <c r="K970" s="77"/>
      <c r="L970" s="77"/>
      <c r="M970" s="77"/>
      <c r="N970" s="77"/>
      <c r="O970" s="77"/>
      <c r="P970" s="77"/>
      <c r="Q970" s="77"/>
      <c r="R970" s="77"/>
      <c r="S970" s="77"/>
      <c r="T970" s="77"/>
      <c r="U970" s="77"/>
      <c r="V970" s="77"/>
      <c r="W970" s="77"/>
      <c r="X970" s="77"/>
      <c r="Y970" s="77"/>
      <c r="Z970" s="77"/>
      <c r="AA970" s="77"/>
      <c r="AB970" s="77"/>
      <c r="AC970" s="77"/>
    </row>
    <row r="971" spans="2:29" x14ac:dyDescent="0.25">
      <c r="B971" s="75"/>
      <c r="C971" s="75"/>
      <c r="D971" s="76"/>
      <c r="G971" s="77"/>
      <c r="H971" s="77"/>
      <c r="I971" s="77"/>
      <c r="J971" s="77"/>
      <c r="K971" s="77"/>
      <c r="L971" s="77"/>
      <c r="M971" s="77"/>
      <c r="N971" s="77"/>
      <c r="O971" s="77"/>
      <c r="P971" s="77"/>
      <c r="Q971" s="77"/>
      <c r="R971" s="77"/>
      <c r="S971" s="77"/>
      <c r="T971" s="77"/>
      <c r="U971" s="77"/>
      <c r="V971" s="77"/>
      <c r="W971" s="77"/>
      <c r="X971" s="77"/>
      <c r="Y971" s="77"/>
      <c r="Z971" s="77"/>
      <c r="AA971" s="77"/>
      <c r="AB971" s="77"/>
      <c r="AC971" s="77"/>
    </row>
    <row r="972" spans="2:29" x14ac:dyDescent="0.25">
      <c r="B972" s="75"/>
      <c r="C972" s="75"/>
      <c r="D972" s="76"/>
      <c r="G972" s="77"/>
      <c r="H972" s="77"/>
      <c r="I972" s="77"/>
      <c r="J972" s="77"/>
      <c r="K972" s="77"/>
      <c r="L972" s="77"/>
      <c r="M972" s="77"/>
      <c r="N972" s="77"/>
      <c r="O972" s="77"/>
      <c r="P972" s="77"/>
      <c r="Q972" s="77"/>
      <c r="R972" s="77"/>
      <c r="S972" s="77"/>
      <c r="T972" s="77"/>
      <c r="U972" s="77"/>
      <c r="V972" s="77"/>
      <c r="W972" s="77"/>
      <c r="X972" s="77"/>
      <c r="Y972" s="77"/>
      <c r="Z972" s="77"/>
      <c r="AA972" s="77"/>
      <c r="AB972" s="77"/>
      <c r="AC972" s="77"/>
    </row>
    <row r="973" spans="2:29" x14ac:dyDescent="0.25">
      <c r="B973" s="75"/>
      <c r="C973" s="75"/>
      <c r="D973" s="76"/>
      <c r="G973" s="77"/>
      <c r="H973" s="77"/>
      <c r="I973" s="77"/>
      <c r="J973" s="77"/>
      <c r="K973" s="77"/>
      <c r="L973" s="77"/>
      <c r="M973" s="77"/>
      <c r="N973" s="77"/>
      <c r="O973" s="77"/>
      <c r="P973" s="77"/>
      <c r="Q973" s="77"/>
      <c r="R973" s="77"/>
      <c r="S973" s="77"/>
      <c r="T973" s="77"/>
      <c r="U973" s="77"/>
      <c r="V973" s="77"/>
      <c r="W973" s="77"/>
      <c r="X973" s="77"/>
      <c r="Y973" s="77"/>
      <c r="Z973" s="77"/>
      <c r="AA973" s="77"/>
      <c r="AB973" s="77"/>
      <c r="AC973" s="77"/>
    </row>
    <row r="974" spans="2:29" x14ac:dyDescent="0.25">
      <c r="B974" s="75"/>
      <c r="C974" s="75"/>
      <c r="D974" s="76"/>
      <c r="G974" s="77"/>
      <c r="H974" s="77"/>
      <c r="I974" s="77"/>
      <c r="J974" s="77"/>
      <c r="K974" s="77"/>
      <c r="L974" s="77"/>
      <c r="M974" s="77"/>
      <c r="N974" s="77"/>
      <c r="O974" s="77"/>
      <c r="P974" s="77"/>
      <c r="Q974" s="77"/>
      <c r="R974" s="77"/>
      <c r="S974" s="77"/>
      <c r="T974" s="77"/>
      <c r="U974" s="77"/>
      <c r="V974" s="77"/>
      <c r="W974" s="77"/>
      <c r="X974" s="77"/>
      <c r="Y974" s="77"/>
      <c r="Z974" s="77"/>
      <c r="AA974" s="77"/>
      <c r="AB974" s="77"/>
      <c r="AC974" s="77"/>
    </row>
    <row r="975" spans="2:29" x14ac:dyDescent="0.25">
      <c r="B975" s="75"/>
      <c r="C975" s="75"/>
      <c r="D975" s="76"/>
      <c r="G975" s="77"/>
      <c r="H975" s="77"/>
      <c r="I975" s="77"/>
      <c r="J975" s="77"/>
      <c r="K975" s="77"/>
      <c r="L975" s="77"/>
      <c r="M975" s="77"/>
      <c r="N975" s="77"/>
      <c r="O975" s="77"/>
      <c r="P975" s="77"/>
      <c r="Q975" s="77"/>
      <c r="R975" s="77"/>
      <c r="S975" s="77"/>
      <c r="T975" s="77"/>
      <c r="U975" s="77"/>
      <c r="V975" s="77"/>
      <c r="W975" s="77"/>
      <c r="X975" s="77"/>
      <c r="Y975" s="77"/>
      <c r="Z975" s="77"/>
      <c r="AA975" s="77"/>
      <c r="AB975" s="77"/>
      <c r="AC975" s="77"/>
    </row>
    <row r="976" spans="2:29" x14ac:dyDescent="0.25">
      <c r="B976" s="75"/>
      <c r="C976" s="75"/>
      <c r="D976" s="76"/>
      <c r="G976" s="77"/>
      <c r="H976" s="77"/>
      <c r="I976" s="77"/>
      <c r="J976" s="77"/>
      <c r="K976" s="77"/>
      <c r="L976" s="77"/>
      <c r="M976" s="77"/>
      <c r="N976" s="77"/>
      <c r="O976" s="77"/>
      <c r="P976" s="77"/>
      <c r="Q976" s="77"/>
      <c r="R976" s="77"/>
      <c r="S976" s="77"/>
      <c r="T976" s="77"/>
      <c r="U976" s="77"/>
      <c r="V976" s="77"/>
      <c r="W976" s="77"/>
      <c r="X976" s="77"/>
      <c r="Y976" s="77"/>
      <c r="Z976" s="77"/>
      <c r="AA976" s="77"/>
      <c r="AB976" s="77"/>
      <c r="AC976" s="77"/>
    </row>
    <row r="977" spans="2:29" x14ac:dyDescent="0.25">
      <c r="B977" s="75"/>
      <c r="C977" s="75"/>
      <c r="D977" s="76"/>
      <c r="G977" s="77"/>
      <c r="H977" s="77"/>
      <c r="I977" s="77"/>
      <c r="J977" s="77"/>
      <c r="K977" s="77"/>
      <c r="L977" s="77"/>
      <c r="M977" s="77"/>
      <c r="N977" s="77"/>
      <c r="O977" s="77"/>
      <c r="P977" s="77"/>
      <c r="Q977" s="77"/>
      <c r="R977" s="77"/>
      <c r="S977" s="77"/>
      <c r="T977" s="77"/>
      <c r="U977" s="77"/>
      <c r="V977" s="77"/>
      <c r="W977" s="77"/>
      <c r="X977" s="77"/>
      <c r="Y977" s="77"/>
      <c r="Z977" s="77"/>
      <c r="AA977" s="77"/>
      <c r="AB977" s="77"/>
      <c r="AC977" s="77"/>
    </row>
    <row r="978" spans="2:29" x14ac:dyDescent="0.25">
      <c r="B978" s="75"/>
      <c r="C978" s="75"/>
      <c r="D978" s="76"/>
      <c r="G978" s="77"/>
      <c r="H978" s="77"/>
      <c r="I978" s="77"/>
      <c r="J978" s="77"/>
      <c r="K978" s="77"/>
      <c r="L978" s="77"/>
      <c r="M978" s="77"/>
      <c r="N978" s="77"/>
      <c r="O978" s="77"/>
      <c r="P978" s="77"/>
      <c r="Q978" s="77"/>
      <c r="R978" s="77"/>
      <c r="S978" s="77"/>
      <c r="T978" s="77"/>
      <c r="U978" s="77"/>
      <c r="V978" s="77"/>
      <c r="W978" s="77"/>
      <c r="X978" s="77"/>
      <c r="Y978" s="77"/>
      <c r="Z978" s="77"/>
      <c r="AA978" s="77"/>
      <c r="AB978" s="77"/>
      <c r="AC978" s="77"/>
    </row>
    <row r="979" spans="2:29" x14ac:dyDescent="0.25">
      <c r="B979" s="75"/>
      <c r="C979" s="75"/>
      <c r="D979" s="76"/>
      <c r="G979" s="77"/>
      <c r="H979" s="77"/>
      <c r="I979" s="77"/>
      <c r="J979" s="77"/>
      <c r="K979" s="77"/>
      <c r="L979" s="77"/>
      <c r="M979" s="77"/>
      <c r="N979" s="77"/>
      <c r="O979" s="77"/>
      <c r="P979" s="77"/>
      <c r="Q979" s="77"/>
      <c r="R979" s="77"/>
      <c r="S979" s="77"/>
      <c r="T979" s="77"/>
      <c r="U979" s="77"/>
      <c r="V979" s="77"/>
      <c r="W979" s="77"/>
      <c r="X979" s="77"/>
      <c r="Y979" s="77"/>
      <c r="Z979" s="77"/>
      <c r="AA979" s="77"/>
      <c r="AB979" s="77"/>
      <c r="AC979" s="77"/>
    </row>
    <row r="980" spans="2:29" x14ac:dyDescent="0.25">
      <c r="B980" s="75"/>
      <c r="C980" s="75"/>
      <c r="D980" s="76"/>
      <c r="G980" s="77"/>
      <c r="H980" s="77"/>
      <c r="I980" s="77"/>
      <c r="J980" s="77"/>
      <c r="K980" s="77"/>
      <c r="L980" s="77"/>
      <c r="M980" s="77"/>
      <c r="N980" s="77"/>
      <c r="O980" s="77"/>
      <c r="P980" s="77"/>
      <c r="Q980" s="77"/>
      <c r="R980" s="77"/>
      <c r="S980" s="77"/>
      <c r="T980" s="77"/>
      <c r="U980" s="77"/>
      <c r="V980" s="77"/>
      <c r="W980" s="77"/>
      <c r="X980" s="77"/>
      <c r="Y980" s="77"/>
      <c r="Z980" s="77"/>
      <c r="AA980" s="77"/>
      <c r="AB980" s="77"/>
      <c r="AC980" s="77"/>
    </row>
    <row r="981" spans="2:29" x14ac:dyDescent="0.25">
      <c r="B981" s="75"/>
      <c r="C981" s="75"/>
      <c r="D981" s="76"/>
      <c r="G981" s="77"/>
      <c r="H981" s="77"/>
      <c r="I981" s="77"/>
      <c r="J981" s="77"/>
      <c r="K981" s="77"/>
      <c r="L981" s="77"/>
      <c r="M981" s="77"/>
      <c r="N981" s="77"/>
      <c r="O981" s="77"/>
      <c r="P981" s="77"/>
      <c r="Q981" s="77"/>
      <c r="R981" s="77"/>
      <c r="S981" s="77"/>
      <c r="T981" s="77"/>
      <c r="U981" s="77"/>
      <c r="V981" s="77"/>
      <c r="W981" s="77"/>
      <c r="X981" s="77"/>
      <c r="Y981" s="77"/>
      <c r="Z981" s="77"/>
      <c r="AA981" s="77"/>
      <c r="AB981" s="77"/>
      <c r="AC981" s="77"/>
    </row>
    <row r="982" spans="2:29" x14ac:dyDescent="0.25">
      <c r="B982" s="75"/>
      <c r="C982" s="75"/>
      <c r="D982" s="76"/>
      <c r="G982" s="77"/>
      <c r="H982" s="77"/>
      <c r="I982" s="77"/>
      <c r="J982" s="77"/>
      <c r="K982" s="77"/>
      <c r="L982" s="77"/>
      <c r="M982" s="77"/>
      <c r="N982" s="77"/>
      <c r="O982" s="77"/>
      <c r="P982" s="77"/>
      <c r="Q982" s="77"/>
      <c r="R982" s="77"/>
      <c r="S982" s="77"/>
      <c r="T982" s="77"/>
      <c r="U982" s="77"/>
      <c r="V982" s="77"/>
      <c r="W982" s="77"/>
      <c r="X982" s="77"/>
      <c r="Y982" s="77"/>
      <c r="Z982" s="77"/>
      <c r="AA982" s="77"/>
      <c r="AB982" s="77"/>
      <c r="AC982" s="77"/>
    </row>
    <row r="983" spans="2:29" x14ac:dyDescent="0.25">
      <c r="B983" s="75"/>
      <c r="C983" s="75"/>
      <c r="D983" s="76"/>
      <c r="G983" s="77"/>
      <c r="H983" s="77"/>
      <c r="I983" s="77"/>
      <c r="J983" s="77"/>
      <c r="K983" s="77"/>
      <c r="L983" s="77"/>
      <c r="M983" s="77"/>
      <c r="N983" s="77"/>
      <c r="O983" s="77"/>
      <c r="P983" s="77"/>
      <c r="Q983" s="77"/>
      <c r="R983" s="77"/>
      <c r="S983" s="77"/>
      <c r="T983" s="77"/>
      <c r="U983" s="77"/>
      <c r="V983" s="77"/>
      <c r="W983" s="77"/>
      <c r="X983" s="77"/>
      <c r="Y983" s="77"/>
      <c r="Z983" s="77"/>
      <c r="AA983" s="77"/>
      <c r="AB983" s="77"/>
      <c r="AC983" s="77"/>
    </row>
    <row r="984" spans="2:29" x14ac:dyDescent="0.25">
      <c r="B984" s="75"/>
      <c r="C984" s="75"/>
      <c r="D984" s="76"/>
      <c r="G984" s="77"/>
      <c r="H984" s="77"/>
      <c r="I984" s="77"/>
      <c r="J984" s="77"/>
      <c r="K984" s="77"/>
      <c r="L984" s="77"/>
      <c r="M984" s="77"/>
      <c r="N984" s="77"/>
      <c r="O984" s="77"/>
      <c r="P984" s="77"/>
      <c r="Q984" s="77"/>
      <c r="R984" s="77"/>
      <c r="S984" s="77"/>
      <c r="T984" s="77"/>
      <c r="U984" s="77"/>
      <c r="V984" s="77"/>
      <c r="W984" s="77"/>
      <c r="X984" s="77"/>
      <c r="Y984" s="77"/>
      <c r="Z984" s="77"/>
      <c r="AA984" s="77"/>
      <c r="AB984" s="77"/>
      <c r="AC984" s="77"/>
    </row>
    <row r="985" spans="2:29" x14ac:dyDescent="0.25">
      <c r="B985" s="75"/>
      <c r="C985" s="75"/>
      <c r="D985" s="76"/>
      <c r="G985" s="77"/>
      <c r="H985" s="77"/>
      <c r="I985" s="77"/>
      <c r="J985" s="77"/>
      <c r="K985" s="77"/>
      <c r="L985" s="77"/>
      <c r="M985" s="77"/>
      <c r="N985" s="77"/>
      <c r="O985" s="77"/>
      <c r="P985" s="77"/>
      <c r="Q985" s="77"/>
      <c r="R985" s="77"/>
      <c r="S985" s="77"/>
      <c r="T985" s="77"/>
      <c r="U985" s="77"/>
      <c r="V985" s="77"/>
      <c r="W985" s="77"/>
      <c r="X985" s="77"/>
      <c r="Y985" s="77"/>
      <c r="Z985" s="77"/>
      <c r="AA985" s="77"/>
      <c r="AB985" s="77"/>
      <c r="AC985" s="77"/>
    </row>
    <row r="986" spans="2:29" x14ac:dyDescent="0.25">
      <c r="B986" s="75"/>
      <c r="C986" s="75"/>
      <c r="D986" s="76"/>
      <c r="G986" s="77"/>
      <c r="H986" s="77"/>
      <c r="I986" s="77"/>
      <c r="J986" s="77"/>
      <c r="K986" s="77"/>
      <c r="L986" s="77"/>
      <c r="M986" s="77"/>
      <c r="N986" s="77"/>
      <c r="O986" s="77"/>
      <c r="P986" s="77"/>
      <c r="Q986" s="77"/>
      <c r="R986" s="77"/>
      <c r="S986" s="77"/>
      <c r="T986" s="77"/>
      <c r="U986" s="77"/>
      <c r="V986" s="77"/>
      <c r="W986" s="77"/>
      <c r="X986" s="77"/>
      <c r="Y986" s="77"/>
      <c r="Z986" s="77"/>
      <c r="AA986" s="77"/>
      <c r="AB986" s="77"/>
      <c r="AC986" s="77"/>
    </row>
    <row r="987" spans="2:29" x14ac:dyDescent="0.25">
      <c r="B987" s="75"/>
      <c r="C987" s="75"/>
      <c r="D987" s="76"/>
      <c r="G987" s="77"/>
      <c r="H987" s="77"/>
      <c r="I987" s="77"/>
      <c r="J987" s="77"/>
      <c r="K987" s="77"/>
      <c r="L987" s="77"/>
      <c r="M987" s="77"/>
      <c r="N987" s="77"/>
      <c r="O987" s="77"/>
      <c r="P987" s="77"/>
      <c r="Q987" s="77"/>
      <c r="R987" s="77"/>
      <c r="S987" s="77"/>
      <c r="T987" s="77"/>
      <c r="U987" s="77"/>
      <c r="V987" s="77"/>
      <c r="W987" s="77"/>
      <c r="X987" s="77"/>
      <c r="Y987" s="77"/>
      <c r="Z987" s="77"/>
      <c r="AA987" s="77"/>
      <c r="AB987" s="77"/>
      <c r="AC987" s="77"/>
    </row>
    <row r="988" spans="2:29" x14ac:dyDescent="0.25">
      <c r="B988" s="75"/>
      <c r="C988" s="75"/>
      <c r="D988" s="76"/>
      <c r="G988" s="77"/>
      <c r="H988" s="77"/>
      <c r="I988" s="77"/>
      <c r="J988" s="77"/>
      <c r="K988" s="77"/>
      <c r="L988" s="77"/>
      <c r="M988" s="77"/>
      <c r="N988" s="77"/>
      <c r="O988" s="77"/>
      <c r="P988" s="77"/>
      <c r="Q988" s="77"/>
      <c r="R988" s="77"/>
      <c r="S988" s="77"/>
      <c r="T988" s="77"/>
      <c r="U988" s="77"/>
      <c r="V988" s="77"/>
      <c r="W988" s="77"/>
      <c r="X988" s="77"/>
      <c r="Y988" s="77"/>
      <c r="Z988" s="77"/>
      <c r="AA988" s="77"/>
      <c r="AB988" s="77"/>
      <c r="AC988" s="77"/>
    </row>
    <row r="989" spans="2:29" x14ac:dyDescent="0.25">
      <c r="B989" s="75"/>
      <c r="C989" s="75"/>
      <c r="D989" s="76"/>
      <c r="G989" s="77"/>
      <c r="H989" s="77"/>
      <c r="I989" s="77"/>
      <c r="J989" s="77"/>
      <c r="K989" s="77"/>
      <c r="L989" s="77"/>
      <c r="M989" s="77"/>
      <c r="N989" s="77"/>
      <c r="O989" s="77"/>
      <c r="P989" s="77"/>
      <c r="Q989" s="77"/>
      <c r="R989" s="77"/>
      <c r="S989" s="77"/>
      <c r="T989" s="77"/>
      <c r="U989" s="77"/>
      <c r="V989" s="77"/>
      <c r="W989" s="77"/>
      <c r="X989" s="77"/>
      <c r="Y989" s="77"/>
      <c r="Z989" s="77"/>
      <c r="AA989" s="77"/>
      <c r="AB989" s="77"/>
      <c r="AC989" s="77"/>
    </row>
    <row r="990" spans="2:29" x14ac:dyDescent="0.25">
      <c r="B990" s="75"/>
      <c r="C990" s="75"/>
      <c r="D990" s="76"/>
      <c r="G990" s="77"/>
      <c r="H990" s="77"/>
      <c r="I990" s="77"/>
      <c r="J990" s="77"/>
      <c r="K990" s="77"/>
      <c r="L990" s="77"/>
      <c r="M990" s="77"/>
      <c r="N990" s="77"/>
      <c r="O990" s="77"/>
      <c r="P990" s="77"/>
      <c r="Q990" s="77"/>
      <c r="R990" s="77"/>
      <c r="S990" s="77"/>
      <c r="T990" s="77"/>
      <c r="U990" s="77"/>
      <c r="V990" s="77"/>
      <c r="W990" s="77"/>
      <c r="X990" s="77"/>
      <c r="Y990" s="77"/>
      <c r="Z990" s="77"/>
      <c r="AA990" s="77"/>
      <c r="AB990" s="77"/>
      <c r="AC990" s="77"/>
    </row>
    <row r="991" spans="2:29" x14ac:dyDescent="0.25">
      <c r="B991" s="75"/>
      <c r="C991" s="75"/>
      <c r="D991" s="76"/>
      <c r="G991" s="77"/>
      <c r="H991" s="77"/>
      <c r="I991" s="77"/>
      <c r="J991" s="77"/>
      <c r="K991" s="77"/>
      <c r="L991" s="77"/>
      <c r="M991" s="77"/>
      <c r="N991" s="77"/>
      <c r="O991" s="77"/>
      <c r="P991" s="77"/>
      <c r="Q991" s="77"/>
      <c r="R991" s="77"/>
      <c r="S991" s="77"/>
      <c r="T991" s="77"/>
      <c r="U991" s="77"/>
      <c r="V991" s="77"/>
      <c r="W991" s="77"/>
      <c r="X991" s="77"/>
      <c r="Y991" s="77"/>
      <c r="Z991" s="77"/>
      <c r="AA991" s="77"/>
      <c r="AB991" s="77"/>
      <c r="AC991" s="77"/>
    </row>
    <row r="992" spans="2:29" x14ac:dyDescent="0.25">
      <c r="B992" s="75"/>
      <c r="C992" s="75"/>
      <c r="D992" s="76"/>
      <c r="G992" s="77"/>
      <c r="H992" s="77"/>
      <c r="I992" s="77"/>
      <c r="J992" s="77"/>
      <c r="K992" s="77"/>
      <c r="L992" s="77"/>
      <c r="M992" s="77"/>
      <c r="N992" s="77"/>
      <c r="O992" s="77"/>
      <c r="P992" s="77"/>
      <c r="Q992" s="77"/>
      <c r="R992" s="77"/>
      <c r="S992" s="77"/>
      <c r="T992" s="77"/>
      <c r="U992" s="77"/>
      <c r="V992" s="77"/>
      <c r="W992" s="77"/>
      <c r="X992" s="77"/>
      <c r="Y992" s="77"/>
      <c r="Z992" s="77"/>
      <c r="AA992" s="77"/>
      <c r="AB992" s="77"/>
      <c r="AC992" s="77"/>
    </row>
    <row r="993" spans="2:29" x14ac:dyDescent="0.25">
      <c r="B993" s="75"/>
      <c r="C993" s="75"/>
      <c r="D993" s="76"/>
      <c r="G993" s="77"/>
      <c r="H993" s="77"/>
      <c r="I993" s="77"/>
      <c r="J993" s="77"/>
      <c r="K993" s="77"/>
      <c r="L993" s="77"/>
      <c r="M993" s="77"/>
      <c r="N993" s="77"/>
      <c r="O993" s="77"/>
      <c r="P993" s="77"/>
      <c r="Q993" s="77"/>
      <c r="R993" s="77"/>
      <c r="S993" s="77"/>
      <c r="T993" s="77"/>
      <c r="U993" s="77"/>
      <c r="V993" s="77"/>
      <c r="W993" s="77"/>
      <c r="X993" s="77"/>
      <c r="Y993" s="77"/>
      <c r="Z993" s="77"/>
      <c r="AA993" s="77"/>
      <c r="AB993" s="77"/>
      <c r="AC993" s="77"/>
    </row>
    <row r="994" spans="2:29" x14ac:dyDescent="0.25">
      <c r="B994" s="75"/>
      <c r="C994" s="75"/>
      <c r="D994" s="76"/>
      <c r="G994" s="77"/>
      <c r="H994" s="77"/>
      <c r="I994" s="77"/>
      <c r="J994" s="77"/>
      <c r="K994" s="77"/>
      <c r="L994" s="77"/>
      <c r="M994" s="77"/>
      <c r="N994" s="77"/>
      <c r="O994" s="77"/>
      <c r="P994" s="77"/>
      <c r="Q994" s="77"/>
      <c r="R994" s="77"/>
      <c r="S994" s="77"/>
      <c r="T994" s="77"/>
      <c r="U994" s="77"/>
      <c r="V994" s="77"/>
      <c r="W994" s="77"/>
      <c r="X994" s="77"/>
      <c r="Y994" s="77"/>
      <c r="Z994" s="77"/>
      <c r="AA994" s="77"/>
      <c r="AB994" s="77"/>
      <c r="AC994" s="77"/>
    </row>
    <row r="995" spans="2:29" x14ac:dyDescent="0.25">
      <c r="B995" s="75"/>
      <c r="C995" s="75"/>
      <c r="D995" s="76"/>
      <c r="G995" s="77"/>
      <c r="H995" s="77"/>
      <c r="I995" s="77"/>
      <c r="J995" s="77"/>
      <c r="K995" s="77"/>
      <c r="L995" s="77"/>
      <c r="M995" s="77"/>
      <c r="N995" s="77"/>
      <c r="O995" s="77"/>
      <c r="P995" s="77"/>
      <c r="Q995" s="77"/>
      <c r="R995" s="77"/>
      <c r="S995" s="77"/>
      <c r="T995" s="77"/>
      <c r="U995" s="77"/>
      <c r="V995" s="77"/>
      <c r="W995" s="77"/>
      <c r="X995" s="77"/>
      <c r="Y995" s="77"/>
      <c r="Z995" s="77"/>
      <c r="AA995" s="77"/>
      <c r="AB995" s="77"/>
      <c r="AC995" s="77"/>
    </row>
    <row r="996" spans="2:29" x14ac:dyDescent="0.25">
      <c r="B996" s="75"/>
      <c r="C996" s="75"/>
      <c r="D996" s="76"/>
      <c r="G996" s="77"/>
      <c r="H996" s="77"/>
      <c r="I996" s="77"/>
      <c r="J996" s="77"/>
      <c r="K996" s="77"/>
      <c r="L996" s="77"/>
      <c r="M996" s="77"/>
      <c r="N996" s="77"/>
      <c r="O996" s="77"/>
      <c r="P996" s="77"/>
      <c r="Q996" s="77"/>
      <c r="R996" s="77"/>
      <c r="S996" s="77"/>
      <c r="T996" s="77"/>
      <c r="U996" s="77"/>
      <c r="V996" s="77"/>
      <c r="W996" s="77"/>
      <c r="X996" s="77"/>
      <c r="Y996" s="77"/>
      <c r="Z996" s="77"/>
      <c r="AA996" s="77"/>
      <c r="AB996" s="77"/>
      <c r="AC996" s="77"/>
    </row>
    <row r="997" spans="2:29" x14ac:dyDescent="0.25">
      <c r="B997" s="75"/>
      <c r="C997" s="75"/>
      <c r="D997" s="76"/>
      <c r="G997" s="77"/>
      <c r="H997" s="77"/>
      <c r="I997" s="77"/>
      <c r="J997" s="77"/>
      <c r="K997" s="77"/>
      <c r="L997" s="77"/>
      <c r="M997" s="77"/>
      <c r="N997" s="77"/>
      <c r="O997" s="77"/>
      <c r="P997" s="77"/>
      <c r="Q997" s="77"/>
      <c r="R997" s="77"/>
      <c r="S997" s="77"/>
      <c r="T997" s="77"/>
      <c r="U997" s="77"/>
      <c r="V997" s="77"/>
      <c r="W997" s="77"/>
      <c r="X997" s="77"/>
      <c r="Y997" s="77"/>
      <c r="Z997" s="77"/>
      <c r="AA997" s="77"/>
      <c r="AB997" s="77"/>
      <c r="AC997" s="77"/>
    </row>
    <row r="998" spans="2:29" x14ac:dyDescent="0.25">
      <c r="B998" s="75"/>
      <c r="C998" s="75"/>
      <c r="D998" s="76"/>
      <c r="G998" s="77"/>
      <c r="H998" s="77"/>
      <c r="I998" s="77"/>
      <c r="J998" s="77"/>
      <c r="K998" s="77"/>
      <c r="L998" s="77"/>
      <c r="M998" s="77"/>
      <c r="N998" s="77"/>
      <c r="O998" s="77"/>
      <c r="P998" s="77"/>
      <c r="Q998" s="77"/>
      <c r="R998" s="77"/>
      <c r="S998" s="77"/>
      <c r="T998" s="77"/>
      <c r="U998" s="77"/>
      <c r="V998" s="77"/>
      <c r="W998" s="77"/>
      <c r="X998" s="77"/>
      <c r="Y998" s="77"/>
      <c r="Z998" s="77"/>
      <c r="AA998" s="77"/>
      <c r="AB998" s="77"/>
      <c r="AC998" s="77"/>
    </row>
    <row r="999" spans="2:29" x14ac:dyDescent="0.25">
      <c r="B999" s="75"/>
      <c r="C999" s="75"/>
      <c r="D999" s="76"/>
      <c r="G999" s="77"/>
      <c r="H999" s="77"/>
      <c r="I999" s="77"/>
      <c r="J999" s="77"/>
      <c r="K999" s="77"/>
      <c r="L999" s="77"/>
      <c r="M999" s="77"/>
      <c r="N999" s="77"/>
      <c r="O999" s="77"/>
      <c r="P999" s="77"/>
      <c r="Q999" s="77"/>
      <c r="R999" s="77"/>
      <c r="S999" s="77"/>
      <c r="T999" s="77"/>
      <c r="U999" s="77"/>
      <c r="V999" s="77"/>
      <c r="W999" s="77"/>
      <c r="X999" s="77"/>
      <c r="Y999" s="77"/>
      <c r="Z999" s="77"/>
      <c r="AA999" s="77"/>
      <c r="AB999" s="77"/>
      <c r="AC999" s="77"/>
    </row>
    <row r="1000" spans="2:29" x14ac:dyDescent="0.25">
      <c r="B1000" s="75"/>
      <c r="C1000" s="75"/>
      <c r="D1000" s="76"/>
      <c r="G1000" s="77"/>
      <c r="H1000" s="77"/>
      <c r="I1000" s="77"/>
      <c r="J1000" s="77"/>
      <c r="K1000" s="77"/>
      <c r="L1000" s="77"/>
      <c r="M1000" s="77"/>
      <c r="N1000" s="77"/>
      <c r="O1000" s="77"/>
      <c r="P1000" s="77"/>
      <c r="Q1000" s="77"/>
      <c r="R1000" s="77"/>
      <c r="S1000" s="77"/>
      <c r="T1000" s="77"/>
      <c r="U1000" s="77"/>
      <c r="V1000" s="77"/>
      <c r="W1000" s="77"/>
      <c r="X1000" s="77"/>
      <c r="Y1000" s="77"/>
      <c r="Z1000" s="77"/>
      <c r="AA1000" s="77"/>
      <c r="AB1000" s="77"/>
      <c r="AC1000" s="77"/>
    </row>
    <row r="1001" spans="2:29" x14ac:dyDescent="0.25">
      <c r="B1001" s="75"/>
      <c r="C1001" s="75"/>
      <c r="D1001" s="76"/>
      <c r="G1001" s="77"/>
      <c r="H1001" s="77"/>
      <c r="I1001" s="77"/>
      <c r="J1001" s="77"/>
      <c r="K1001" s="77"/>
      <c r="L1001" s="77"/>
      <c r="M1001" s="77"/>
      <c r="N1001" s="77"/>
      <c r="O1001" s="77"/>
      <c r="P1001" s="77"/>
      <c r="Q1001" s="77"/>
      <c r="R1001" s="77"/>
      <c r="S1001" s="77"/>
      <c r="T1001" s="77"/>
      <c r="U1001" s="77"/>
      <c r="V1001" s="77"/>
      <c r="W1001" s="77"/>
      <c r="X1001" s="77"/>
      <c r="Y1001" s="77"/>
      <c r="Z1001" s="77"/>
      <c r="AA1001" s="77"/>
      <c r="AB1001" s="77"/>
      <c r="AC1001" s="77"/>
    </row>
    <row r="1002" spans="2:29" x14ac:dyDescent="0.25">
      <c r="B1002" s="75"/>
      <c r="C1002" s="75"/>
      <c r="D1002" s="76"/>
      <c r="G1002" s="77"/>
      <c r="H1002" s="77"/>
      <c r="I1002" s="77"/>
      <c r="J1002" s="77"/>
      <c r="K1002" s="77"/>
      <c r="L1002" s="77"/>
      <c r="M1002" s="77"/>
      <c r="N1002" s="77"/>
      <c r="O1002" s="77"/>
      <c r="P1002" s="77"/>
      <c r="Q1002" s="77"/>
      <c r="R1002" s="77"/>
      <c r="S1002" s="77"/>
      <c r="T1002" s="77"/>
      <c r="U1002" s="77"/>
      <c r="V1002" s="77"/>
      <c r="W1002" s="77"/>
      <c r="X1002" s="77"/>
      <c r="Y1002" s="77"/>
      <c r="Z1002" s="77"/>
      <c r="AA1002" s="77"/>
      <c r="AB1002" s="77"/>
      <c r="AC1002" s="77"/>
    </row>
    <row r="1003" spans="2:29" x14ac:dyDescent="0.25">
      <c r="B1003" s="75"/>
      <c r="C1003" s="75"/>
      <c r="D1003" s="76"/>
      <c r="G1003" s="77"/>
      <c r="H1003" s="77"/>
      <c r="I1003" s="77"/>
      <c r="J1003" s="77"/>
      <c r="K1003" s="77"/>
      <c r="L1003" s="77"/>
      <c r="M1003" s="77"/>
      <c r="N1003" s="77"/>
      <c r="O1003" s="77"/>
      <c r="P1003" s="77"/>
      <c r="Q1003" s="77"/>
      <c r="R1003" s="77"/>
      <c r="S1003" s="77"/>
      <c r="T1003" s="77"/>
      <c r="U1003" s="77"/>
      <c r="V1003" s="77"/>
      <c r="W1003" s="77"/>
      <c r="X1003" s="77"/>
      <c r="Y1003" s="77"/>
      <c r="Z1003" s="77"/>
      <c r="AA1003" s="77"/>
      <c r="AB1003" s="77"/>
      <c r="AC1003" s="77"/>
    </row>
    <row r="1004" spans="2:29" x14ac:dyDescent="0.25">
      <c r="B1004" s="75"/>
      <c r="C1004" s="75"/>
      <c r="D1004" s="76"/>
      <c r="G1004" s="77"/>
      <c r="H1004" s="77"/>
      <c r="I1004" s="77"/>
      <c r="J1004" s="77"/>
      <c r="K1004" s="77"/>
      <c r="L1004" s="77"/>
      <c r="M1004" s="77"/>
      <c r="N1004" s="77"/>
      <c r="O1004" s="77"/>
      <c r="P1004" s="77"/>
      <c r="Q1004" s="77"/>
      <c r="R1004" s="77"/>
      <c r="S1004" s="77"/>
      <c r="T1004" s="77"/>
      <c r="U1004" s="77"/>
      <c r="V1004" s="77"/>
      <c r="W1004" s="77"/>
      <c r="X1004" s="77"/>
      <c r="Y1004" s="77"/>
      <c r="Z1004" s="77"/>
      <c r="AA1004" s="77"/>
      <c r="AB1004" s="77"/>
      <c r="AC1004" s="77"/>
    </row>
    <row r="1005" spans="2:29" x14ac:dyDescent="0.25">
      <c r="B1005" s="75"/>
      <c r="C1005" s="75"/>
      <c r="D1005" s="76"/>
      <c r="G1005" s="77"/>
      <c r="H1005" s="77"/>
      <c r="I1005" s="77"/>
      <c r="J1005" s="77"/>
      <c r="K1005" s="77"/>
      <c r="L1005" s="77"/>
      <c r="M1005" s="77"/>
      <c r="N1005" s="77"/>
      <c r="O1005" s="77"/>
      <c r="P1005" s="77"/>
      <c r="Q1005" s="77"/>
      <c r="R1005" s="77"/>
      <c r="S1005" s="77"/>
      <c r="T1005" s="77"/>
      <c r="U1005" s="77"/>
      <c r="V1005" s="77"/>
      <c r="W1005" s="77"/>
      <c r="X1005" s="77"/>
      <c r="Y1005" s="77"/>
      <c r="Z1005" s="77"/>
      <c r="AA1005" s="77"/>
      <c r="AB1005" s="77"/>
      <c r="AC1005" s="77"/>
    </row>
    <row r="1006" spans="2:29" x14ac:dyDescent="0.25">
      <c r="B1006" s="75"/>
      <c r="C1006" s="75"/>
      <c r="D1006" s="76"/>
      <c r="G1006" s="77"/>
      <c r="H1006" s="77"/>
      <c r="I1006" s="77"/>
      <c r="J1006" s="77"/>
      <c r="K1006" s="77"/>
      <c r="L1006" s="77"/>
      <c r="M1006" s="77"/>
      <c r="N1006" s="77"/>
      <c r="O1006" s="77"/>
      <c r="P1006" s="77"/>
      <c r="Q1006" s="77"/>
      <c r="R1006" s="77"/>
      <c r="S1006" s="77"/>
      <c r="T1006" s="77"/>
      <c r="U1006" s="77"/>
      <c r="V1006" s="77"/>
      <c r="W1006" s="77"/>
      <c r="X1006" s="77"/>
      <c r="Y1006" s="77"/>
      <c r="Z1006" s="77"/>
      <c r="AA1006" s="77"/>
      <c r="AB1006" s="77"/>
      <c r="AC1006" s="77"/>
    </row>
    <row r="1007" spans="2:29" x14ac:dyDescent="0.25">
      <c r="B1007" s="75"/>
      <c r="C1007" s="75"/>
      <c r="D1007" s="76"/>
      <c r="G1007" s="77"/>
      <c r="H1007" s="77"/>
      <c r="I1007" s="77"/>
      <c r="J1007" s="77"/>
      <c r="K1007" s="77"/>
      <c r="L1007" s="77"/>
      <c r="M1007" s="77"/>
      <c r="N1007" s="77"/>
      <c r="O1007" s="77"/>
      <c r="P1007" s="77"/>
      <c r="Q1007" s="77"/>
      <c r="R1007" s="77"/>
      <c r="S1007" s="77"/>
      <c r="T1007" s="77"/>
      <c r="U1007" s="77"/>
      <c r="V1007" s="77"/>
      <c r="W1007" s="77"/>
      <c r="X1007" s="77"/>
      <c r="Y1007" s="77"/>
      <c r="Z1007" s="77"/>
      <c r="AA1007" s="77"/>
      <c r="AB1007" s="77"/>
      <c r="AC1007" s="77"/>
    </row>
    <row r="1008" spans="2:29" x14ac:dyDescent="0.25">
      <c r="B1008" s="75"/>
      <c r="C1008" s="75"/>
      <c r="D1008" s="76"/>
      <c r="G1008" s="77"/>
      <c r="H1008" s="77"/>
      <c r="I1008" s="77"/>
      <c r="J1008" s="77"/>
      <c r="K1008" s="77"/>
      <c r="L1008" s="77"/>
      <c r="M1008" s="77"/>
      <c r="N1008" s="77"/>
      <c r="O1008" s="77"/>
      <c r="P1008" s="77"/>
      <c r="Q1008" s="77"/>
      <c r="R1008" s="77"/>
      <c r="S1008" s="77"/>
      <c r="T1008" s="77"/>
      <c r="U1008" s="77"/>
      <c r="V1008" s="77"/>
      <c r="W1008" s="77"/>
      <c r="X1008" s="77"/>
      <c r="Y1008" s="77"/>
      <c r="Z1008" s="77"/>
      <c r="AA1008" s="77"/>
      <c r="AB1008" s="77"/>
      <c r="AC1008" s="77"/>
    </row>
    <row r="1009" spans="2:29" x14ac:dyDescent="0.25">
      <c r="B1009" s="75"/>
      <c r="C1009" s="75"/>
      <c r="D1009" s="76"/>
      <c r="G1009" s="77"/>
      <c r="H1009" s="77"/>
      <c r="I1009" s="77"/>
      <c r="J1009" s="77"/>
      <c r="K1009" s="77"/>
      <c r="L1009" s="77"/>
      <c r="M1009" s="77"/>
      <c r="N1009" s="77"/>
      <c r="O1009" s="77"/>
      <c r="P1009" s="77"/>
      <c r="Q1009" s="77"/>
      <c r="R1009" s="77"/>
      <c r="S1009" s="77"/>
      <c r="T1009" s="77"/>
      <c r="U1009" s="77"/>
      <c r="V1009" s="77"/>
      <c r="W1009" s="77"/>
      <c r="X1009" s="77"/>
      <c r="Y1009" s="77"/>
      <c r="Z1009" s="77"/>
      <c r="AA1009" s="77"/>
      <c r="AB1009" s="77"/>
      <c r="AC1009" s="77"/>
    </row>
    <row r="1010" spans="2:29" x14ac:dyDescent="0.25">
      <c r="B1010" s="75"/>
      <c r="C1010" s="75"/>
      <c r="D1010" s="76"/>
      <c r="G1010" s="77"/>
      <c r="H1010" s="77"/>
      <c r="I1010" s="77"/>
      <c r="J1010" s="77"/>
      <c r="K1010" s="77"/>
      <c r="L1010" s="77"/>
      <c r="M1010" s="77"/>
      <c r="N1010" s="77"/>
      <c r="O1010" s="77"/>
      <c r="P1010" s="77"/>
      <c r="Q1010" s="77"/>
      <c r="R1010" s="77"/>
      <c r="S1010" s="77"/>
      <c r="T1010" s="77"/>
      <c r="U1010" s="77"/>
      <c r="V1010" s="77"/>
      <c r="W1010" s="77"/>
      <c r="X1010" s="77"/>
      <c r="Y1010" s="77"/>
      <c r="Z1010" s="77"/>
      <c r="AA1010" s="77"/>
      <c r="AB1010" s="77"/>
      <c r="AC1010" s="77"/>
    </row>
    <row r="1011" spans="2:29" x14ac:dyDescent="0.25">
      <c r="B1011" s="75"/>
      <c r="C1011" s="75"/>
      <c r="D1011" s="76"/>
      <c r="G1011" s="77"/>
      <c r="H1011" s="77"/>
      <c r="I1011" s="77"/>
      <c r="J1011" s="77"/>
      <c r="K1011" s="77"/>
      <c r="L1011" s="77"/>
      <c r="M1011" s="77"/>
      <c r="N1011" s="77"/>
      <c r="O1011" s="77"/>
      <c r="P1011" s="77"/>
      <c r="Q1011" s="77"/>
      <c r="R1011" s="77"/>
      <c r="S1011" s="77"/>
      <c r="T1011" s="77"/>
      <c r="U1011" s="77"/>
      <c r="V1011" s="77"/>
      <c r="W1011" s="77"/>
      <c r="X1011" s="77"/>
      <c r="Y1011" s="77"/>
      <c r="Z1011" s="77"/>
      <c r="AA1011" s="77"/>
      <c r="AB1011" s="77"/>
      <c r="AC1011" s="77"/>
    </row>
    <row r="1012" spans="2:29" x14ac:dyDescent="0.25">
      <c r="B1012" s="75"/>
      <c r="C1012" s="75"/>
      <c r="D1012" s="76"/>
      <c r="G1012" s="77"/>
      <c r="H1012" s="77"/>
      <c r="I1012" s="77"/>
      <c r="J1012" s="77"/>
      <c r="K1012" s="77"/>
      <c r="L1012" s="77"/>
      <c r="M1012" s="77"/>
      <c r="N1012" s="77"/>
      <c r="O1012" s="77"/>
      <c r="P1012" s="77"/>
      <c r="Q1012" s="77"/>
      <c r="R1012" s="77"/>
      <c r="S1012" s="77"/>
      <c r="T1012" s="77"/>
      <c r="U1012" s="77"/>
      <c r="V1012" s="77"/>
      <c r="W1012" s="77"/>
      <c r="X1012" s="77"/>
      <c r="Y1012" s="77"/>
      <c r="Z1012" s="77"/>
      <c r="AA1012" s="77"/>
      <c r="AB1012" s="77"/>
      <c r="AC1012" s="77"/>
    </row>
    <row r="1013" spans="2:29" x14ac:dyDescent="0.25">
      <c r="B1013" s="75"/>
      <c r="C1013" s="75"/>
      <c r="D1013" s="76"/>
      <c r="G1013" s="77"/>
      <c r="H1013" s="77"/>
      <c r="I1013" s="77"/>
      <c r="J1013" s="77"/>
      <c r="K1013" s="77"/>
      <c r="L1013" s="77"/>
      <c r="M1013" s="77"/>
      <c r="N1013" s="77"/>
      <c r="O1013" s="77"/>
      <c r="P1013" s="77"/>
      <c r="Q1013" s="77"/>
      <c r="R1013" s="77"/>
      <c r="S1013" s="77"/>
      <c r="T1013" s="77"/>
      <c r="U1013" s="77"/>
      <c r="V1013" s="77"/>
      <c r="W1013" s="77"/>
      <c r="X1013" s="77"/>
      <c r="Y1013" s="77"/>
      <c r="Z1013" s="77"/>
      <c r="AA1013" s="77"/>
      <c r="AB1013" s="77"/>
      <c r="AC1013" s="77"/>
    </row>
    <row r="1014" spans="2:29" x14ac:dyDescent="0.25">
      <c r="B1014" s="75"/>
      <c r="C1014" s="75"/>
      <c r="D1014" s="76"/>
      <c r="G1014" s="77"/>
      <c r="H1014" s="77"/>
      <c r="I1014" s="77"/>
      <c r="J1014" s="77"/>
      <c r="K1014" s="77"/>
      <c r="L1014" s="77"/>
      <c r="M1014" s="77"/>
      <c r="N1014" s="77"/>
      <c r="O1014" s="77"/>
      <c r="P1014" s="77"/>
      <c r="Q1014" s="77"/>
      <c r="R1014" s="77"/>
      <c r="S1014" s="77"/>
      <c r="T1014" s="77"/>
      <c r="U1014" s="77"/>
      <c r="V1014" s="77"/>
      <c r="W1014" s="77"/>
      <c r="X1014" s="77"/>
      <c r="Y1014" s="77"/>
      <c r="Z1014" s="77"/>
      <c r="AA1014" s="77"/>
      <c r="AB1014" s="77"/>
      <c r="AC1014" s="77"/>
    </row>
    <row r="1015" spans="2:29" x14ac:dyDescent="0.25">
      <c r="B1015" s="75"/>
      <c r="C1015" s="75"/>
      <c r="D1015" s="76"/>
      <c r="G1015" s="77"/>
      <c r="H1015" s="77"/>
      <c r="I1015" s="77"/>
      <c r="J1015" s="77"/>
      <c r="K1015" s="77"/>
      <c r="L1015" s="77"/>
      <c r="M1015" s="77"/>
      <c r="N1015" s="77"/>
      <c r="O1015" s="77"/>
      <c r="P1015" s="77"/>
      <c r="Q1015" s="77"/>
      <c r="R1015" s="77"/>
      <c r="S1015" s="77"/>
      <c r="T1015" s="77"/>
      <c r="U1015" s="77"/>
      <c r="V1015" s="77"/>
      <c r="W1015" s="77"/>
      <c r="X1015" s="77"/>
      <c r="Y1015" s="77"/>
      <c r="Z1015" s="77"/>
      <c r="AA1015" s="77"/>
      <c r="AB1015" s="77"/>
      <c r="AC1015" s="77"/>
    </row>
    <row r="1016" spans="2:29" x14ac:dyDescent="0.25">
      <c r="B1016" s="75"/>
      <c r="C1016" s="75"/>
      <c r="D1016" s="76"/>
      <c r="G1016" s="77"/>
      <c r="H1016" s="77"/>
      <c r="I1016" s="77"/>
      <c r="J1016" s="77"/>
      <c r="K1016" s="77"/>
      <c r="L1016" s="77"/>
      <c r="M1016" s="77"/>
      <c r="N1016" s="77"/>
      <c r="O1016" s="77"/>
      <c r="P1016" s="77"/>
      <c r="Q1016" s="77"/>
      <c r="R1016" s="77"/>
      <c r="S1016" s="77"/>
      <c r="T1016" s="77"/>
      <c r="U1016" s="77"/>
      <c r="V1016" s="77"/>
      <c r="W1016" s="77"/>
      <c r="X1016" s="77"/>
      <c r="Y1016" s="77"/>
      <c r="Z1016" s="77"/>
      <c r="AA1016" s="77"/>
      <c r="AB1016" s="77"/>
      <c r="AC1016" s="77"/>
    </row>
    <row r="1017" spans="2:29" x14ac:dyDescent="0.25">
      <c r="B1017" s="75"/>
      <c r="C1017" s="75"/>
      <c r="D1017" s="76"/>
      <c r="G1017" s="77"/>
      <c r="H1017" s="77"/>
      <c r="I1017" s="77"/>
      <c r="J1017" s="77"/>
      <c r="K1017" s="77"/>
      <c r="L1017" s="77"/>
      <c r="M1017" s="77"/>
      <c r="N1017" s="77"/>
      <c r="O1017" s="77"/>
      <c r="P1017" s="77"/>
      <c r="Q1017" s="77"/>
      <c r="R1017" s="77"/>
      <c r="S1017" s="77"/>
      <c r="T1017" s="77"/>
      <c r="U1017" s="77"/>
      <c r="V1017" s="77"/>
      <c r="W1017" s="77"/>
      <c r="X1017" s="77"/>
      <c r="Y1017" s="77"/>
      <c r="Z1017" s="77"/>
      <c r="AA1017" s="77"/>
      <c r="AB1017" s="77"/>
      <c r="AC1017" s="77"/>
    </row>
    <row r="1018" spans="2:29" x14ac:dyDescent="0.25">
      <c r="B1018" s="75"/>
      <c r="C1018" s="75"/>
      <c r="D1018" s="76"/>
      <c r="G1018" s="77"/>
      <c r="H1018" s="77"/>
      <c r="I1018" s="77"/>
      <c r="J1018" s="77"/>
      <c r="K1018" s="77"/>
      <c r="L1018" s="77"/>
      <c r="M1018" s="77"/>
      <c r="N1018" s="77"/>
      <c r="O1018" s="77"/>
      <c r="P1018" s="77"/>
      <c r="Q1018" s="77"/>
      <c r="R1018" s="77"/>
      <c r="S1018" s="77"/>
      <c r="T1018" s="77"/>
      <c r="U1018" s="77"/>
      <c r="V1018" s="77"/>
      <c r="W1018" s="77"/>
      <c r="X1018" s="77"/>
      <c r="Y1018" s="77"/>
      <c r="Z1018" s="77"/>
      <c r="AA1018" s="77"/>
      <c r="AB1018" s="77"/>
      <c r="AC1018" s="77"/>
    </row>
    <row r="1019" spans="2:29" x14ac:dyDescent="0.25">
      <c r="B1019" s="75"/>
      <c r="C1019" s="75"/>
      <c r="D1019" s="76"/>
      <c r="G1019" s="77"/>
      <c r="H1019" s="77"/>
      <c r="I1019" s="77"/>
      <c r="J1019" s="77"/>
      <c r="K1019" s="77"/>
      <c r="L1019" s="77"/>
      <c r="M1019" s="77"/>
      <c r="N1019" s="77"/>
      <c r="O1019" s="77"/>
      <c r="P1019" s="77"/>
      <c r="Q1019" s="77"/>
      <c r="R1019" s="77"/>
      <c r="S1019" s="77"/>
      <c r="T1019" s="77"/>
      <c r="U1019" s="77"/>
      <c r="V1019" s="77"/>
      <c r="W1019" s="77"/>
      <c r="X1019" s="77"/>
      <c r="Y1019" s="77"/>
      <c r="Z1019" s="77"/>
      <c r="AA1019" s="77"/>
      <c r="AB1019" s="77"/>
      <c r="AC1019" s="77"/>
    </row>
    <row r="1020" spans="2:29" x14ac:dyDescent="0.25">
      <c r="B1020" s="75"/>
      <c r="C1020" s="75"/>
      <c r="D1020" s="76"/>
      <c r="G1020" s="77"/>
      <c r="H1020" s="77"/>
      <c r="I1020" s="77"/>
      <c r="J1020" s="77"/>
      <c r="K1020" s="77"/>
      <c r="L1020" s="77"/>
      <c r="M1020" s="77"/>
      <c r="N1020" s="77"/>
      <c r="O1020" s="77"/>
      <c r="P1020" s="77"/>
      <c r="Q1020" s="77"/>
      <c r="R1020" s="77"/>
      <c r="S1020" s="77"/>
      <c r="T1020" s="77"/>
      <c r="U1020" s="77"/>
      <c r="V1020" s="77"/>
      <c r="W1020" s="77"/>
      <c r="X1020" s="77"/>
      <c r="Y1020" s="77"/>
      <c r="Z1020" s="77"/>
      <c r="AA1020" s="77"/>
      <c r="AB1020" s="77"/>
      <c r="AC1020" s="77"/>
    </row>
    <row r="1021" spans="2:29" x14ac:dyDescent="0.25">
      <c r="B1021" s="75"/>
      <c r="C1021" s="75"/>
      <c r="D1021" s="76"/>
      <c r="G1021" s="77"/>
      <c r="H1021" s="77"/>
      <c r="I1021" s="77"/>
      <c r="J1021" s="77"/>
      <c r="K1021" s="77"/>
      <c r="L1021" s="77"/>
      <c r="M1021" s="77"/>
      <c r="N1021" s="77"/>
      <c r="O1021" s="77"/>
      <c r="P1021" s="77"/>
      <c r="Q1021" s="77"/>
      <c r="R1021" s="77"/>
      <c r="S1021" s="77"/>
      <c r="T1021" s="77"/>
      <c r="U1021" s="77"/>
      <c r="V1021" s="77"/>
      <c r="W1021" s="77"/>
      <c r="X1021" s="77"/>
      <c r="Y1021" s="77"/>
      <c r="Z1021" s="77"/>
      <c r="AA1021" s="77"/>
      <c r="AB1021" s="77"/>
      <c r="AC1021" s="77"/>
    </row>
    <row r="1022" spans="2:29" x14ac:dyDescent="0.25">
      <c r="B1022" s="75"/>
      <c r="C1022" s="75"/>
      <c r="D1022" s="76"/>
      <c r="G1022" s="77"/>
      <c r="H1022" s="77"/>
      <c r="I1022" s="77"/>
      <c r="J1022" s="77"/>
      <c r="K1022" s="77"/>
      <c r="L1022" s="77"/>
      <c r="M1022" s="77"/>
      <c r="N1022" s="77"/>
      <c r="O1022" s="77"/>
      <c r="P1022" s="77"/>
      <c r="Q1022" s="77"/>
      <c r="R1022" s="77"/>
      <c r="S1022" s="77"/>
      <c r="T1022" s="77"/>
      <c r="U1022" s="77"/>
      <c r="V1022" s="77"/>
      <c r="W1022" s="77"/>
      <c r="X1022" s="77"/>
      <c r="Y1022" s="77"/>
      <c r="Z1022" s="77"/>
      <c r="AA1022" s="77"/>
      <c r="AB1022" s="77"/>
      <c r="AC1022" s="77"/>
    </row>
    <row r="1023" spans="2:29" x14ac:dyDescent="0.25">
      <c r="B1023" s="75"/>
      <c r="C1023" s="75"/>
      <c r="D1023" s="76"/>
      <c r="G1023" s="77"/>
      <c r="H1023" s="77"/>
      <c r="I1023" s="77"/>
      <c r="J1023" s="77"/>
      <c r="K1023" s="77"/>
      <c r="L1023" s="77"/>
      <c r="M1023" s="77"/>
      <c r="N1023" s="77"/>
      <c r="O1023" s="77"/>
      <c r="P1023" s="77"/>
      <c r="Q1023" s="77"/>
      <c r="R1023" s="77"/>
      <c r="S1023" s="77"/>
      <c r="T1023" s="77"/>
      <c r="U1023" s="77"/>
      <c r="V1023" s="77"/>
      <c r="W1023" s="77"/>
      <c r="X1023" s="77"/>
      <c r="Y1023" s="77"/>
      <c r="Z1023" s="77"/>
      <c r="AA1023" s="77"/>
      <c r="AB1023" s="77"/>
      <c r="AC1023" s="77"/>
    </row>
    <row r="1024" spans="2:29" x14ac:dyDescent="0.25">
      <c r="B1024" s="75"/>
      <c r="C1024" s="75"/>
      <c r="D1024" s="76"/>
      <c r="G1024" s="77"/>
      <c r="H1024" s="77"/>
      <c r="I1024" s="77"/>
      <c r="J1024" s="77"/>
      <c r="K1024" s="77"/>
      <c r="L1024" s="77"/>
      <c r="M1024" s="77"/>
      <c r="N1024" s="77"/>
      <c r="O1024" s="77"/>
      <c r="P1024" s="77"/>
      <c r="Q1024" s="77"/>
      <c r="R1024" s="77"/>
      <c r="S1024" s="77"/>
      <c r="T1024" s="77"/>
      <c r="U1024" s="77"/>
      <c r="V1024" s="77"/>
      <c r="W1024" s="77"/>
      <c r="X1024" s="77"/>
      <c r="Y1024" s="77"/>
      <c r="Z1024" s="77"/>
      <c r="AA1024" s="77"/>
      <c r="AB1024" s="77"/>
      <c r="AC1024" s="77"/>
    </row>
    <row r="1025" spans="2:29" x14ac:dyDescent="0.25">
      <c r="B1025" s="75"/>
      <c r="C1025" s="75"/>
      <c r="D1025" s="76"/>
      <c r="G1025" s="77"/>
      <c r="H1025" s="77"/>
      <c r="I1025" s="77"/>
      <c r="J1025" s="77"/>
      <c r="K1025" s="77"/>
      <c r="L1025" s="77"/>
      <c r="M1025" s="77"/>
      <c r="N1025" s="77"/>
      <c r="O1025" s="77"/>
      <c r="P1025" s="77"/>
      <c r="Q1025" s="77"/>
      <c r="R1025" s="77"/>
      <c r="S1025" s="77"/>
      <c r="T1025" s="77"/>
      <c r="U1025" s="77"/>
      <c r="V1025" s="77"/>
      <c r="W1025" s="77"/>
      <c r="X1025" s="77"/>
      <c r="Y1025" s="77"/>
      <c r="Z1025" s="77"/>
      <c r="AA1025" s="77"/>
      <c r="AB1025" s="77"/>
      <c r="AC1025" s="77"/>
    </row>
    <row r="1026" spans="2:29" x14ac:dyDescent="0.25">
      <c r="B1026" s="75"/>
      <c r="C1026" s="75"/>
      <c r="D1026" s="76"/>
      <c r="G1026" s="77"/>
      <c r="H1026" s="77"/>
      <c r="I1026" s="77"/>
      <c r="J1026" s="77"/>
      <c r="K1026" s="77"/>
      <c r="L1026" s="77"/>
      <c r="M1026" s="77"/>
      <c r="N1026" s="77"/>
      <c r="O1026" s="77"/>
      <c r="P1026" s="77"/>
      <c r="Q1026" s="77"/>
      <c r="R1026" s="77"/>
      <c r="S1026" s="77"/>
      <c r="T1026" s="77"/>
      <c r="U1026" s="77"/>
      <c r="V1026" s="77"/>
      <c r="W1026" s="77"/>
      <c r="X1026" s="77"/>
      <c r="Y1026" s="77"/>
      <c r="Z1026" s="77"/>
      <c r="AA1026" s="77"/>
      <c r="AB1026" s="77"/>
      <c r="AC1026" s="77"/>
    </row>
    <row r="1027" spans="2:29" x14ac:dyDescent="0.25">
      <c r="B1027" s="75"/>
      <c r="C1027" s="75"/>
      <c r="D1027" s="76"/>
      <c r="G1027" s="77"/>
      <c r="H1027" s="77"/>
      <c r="I1027" s="77"/>
      <c r="J1027" s="77"/>
      <c r="K1027" s="77"/>
      <c r="L1027" s="77"/>
      <c r="M1027" s="77"/>
      <c r="N1027" s="77"/>
      <c r="O1027" s="77"/>
      <c r="P1027" s="77"/>
      <c r="Q1027" s="77"/>
      <c r="R1027" s="77"/>
      <c r="S1027" s="77"/>
      <c r="T1027" s="77"/>
      <c r="U1027" s="77"/>
      <c r="V1027" s="77"/>
      <c r="W1027" s="77"/>
      <c r="X1027" s="77"/>
      <c r="Y1027" s="77"/>
      <c r="Z1027" s="77"/>
      <c r="AA1027" s="77"/>
      <c r="AB1027" s="77"/>
      <c r="AC1027" s="77"/>
    </row>
    <row r="1028" spans="2:29" x14ac:dyDescent="0.25">
      <c r="B1028" s="75"/>
      <c r="C1028" s="75"/>
      <c r="D1028" s="76"/>
      <c r="G1028" s="77"/>
      <c r="H1028" s="77"/>
      <c r="I1028" s="77"/>
      <c r="J1028" s="77"/>
      <c r="K1028" s="77"/>
      <c r="L1028" s="77"/>
      <c r="M1028" s="77"/>
      <c r="N1028" s="77"/>
      <c r="O1028" s="77"/>
      <c r="P1028" s="77"/>
      <c r="Q1028" s="77"/>
      <c r="R1028" s="77"/>
      <c r="S1028" s="77"/>
      <c r="T1028" s="77"/>
      <c r="U1028" s="77"/>
      <c r="V1028" s="77"/>
      <c r="W1028" s="77"/>
      <c r="X1028" s="77"/>
      <c r="Y1028" s="77"/>
      <c r="Z1028" s="77"/>
      <c r="AA1028" s="77"/>
      <c r="AB1028" s="77"/>
      <c r="AC1028" s="77"/>
    </row>
    <row r="1029" spans="2:29" x14ac:dyDescent="0.25">
      <c r="B1029" s="75"/>
      <c r="C1029" s="75"/>
      <c r="D1029" s="76"/>
      <c r="G1029" s="77"/>
      <c r="H1029" s="77"/>
      <c r="I1029" s="77"/>
      <c r="J1029" s="77"/>
      <c r="K1029" s="77"/>
      <c r="L1029" s="77"/>
      <c r="M1029" s="77"/>
      <c r="N1029" s="77"/>
      <c r="O1029" s="77"/>
      <c r="P1029" s="77"/>
      <c r="Q1029" s="77"/>
      <c r="R1029" s="77"/>
      <c r="S1029" s="77"/>
      <c r="T1029" s="77"/>
      <c r="U1029" s="77"/>
      <c r="V1029" s="77"/>
      <c r="W1029" s="77"/>
      <c r="X1029" s="77"/>
      <c r="Y1029" s="77"/>
      <c r="Z1029" s="77"/>
      <c r="AA1029" s="77"/>
      <c r="AB1029" s="77"/>
      <c r="AC1029" s="77"/>
    </row>
    <row r="1030" spans="2:29" x14ac:dyDescent="0.25">
      <c r="B1030" s="75"/>
      <c r="C1030" s="75"/>
      <c r="D1030" s="76"/>
      <c r="G1030" s="77"/>
      <c r="H1030" s="77"/>
      <c r="I1030" s="77"/>
      <c r="J1030" s="77"/>
      <c r="K1030" s="77"/>
      <c r="L1030" s="77"/>
      <c r="M1030" s="77"/>
      <c r="N1030" s="77"/>
      <c r="O1030" s="77"/>
      <c r="P1030" s="77"/>
      <c r="Q1030" s="77"/>
      <c r="R1030" s="77"/>
      <c r="S1030" s="77"/>
      <c r="T1030" s="77"/>
      <c r="U1030" s="77"/>
      <c r="V1030" s="77"/>
      <c r="W1030" s="77"/>
      <c r="X1030" s="77"/>
      <c r="Y1030" s="77"/>
      <c r="Z1030" s="77"/>
      <c r="AA1030" s="77"/>
      <c r="AB1030" s="77"/>
      <c r="AC1030" s="77"/>
    </row>
    <row r="1031" spans="2:29" x14ac:dyDescent="0.25">
      <c r="B1031" s="75"/>
      <c r="C1031" s="75"/>
      <c r="D1031" s="76"/>
      <c r="G1031" s="77"/>
      <c r="H1031" s="77"/>
      <c r="I1031" s="77"/>
      <c r="J1031" s="77"/>
      <c r="K1031" s="77"/>
      <c r="L1031" s="77"/>
      <c r="M1031" s="77"/>
      <c r="N1031" s="77"/>
      <c r="O1031" s="77"/>
      <c r="P1031" s="77"/>
      <c r="Q1031" s="77"/>
      <c r="R1031" s="77"/>
      <c r="S1031" s="77"/>
      <c r="T1031" s="77"/>
      <c r="U1031" s="77"/>
      <c r="V1031" s="77"/>
      <c r="W1031" s="77"/>
      <c r="X1031" s="77"/>
      <c r="Y1031" s="77"/>
      <c r="Z1031" s="77"/>
      <c r="AA1031" s="77"/>
      <c r="AB1031" s="77"/>
      <c r="AC1031" s="77"/>
    </row>
    <row r="1032" spans="2:29" x14ac:dyDescent="0.25">
      <c r="B1032" s="75"/>
      <c r="C1032" s="75"/>
      <c r="D1032" s="76"/>
      <c r="G1032" s="77"/>
      <c r="H1032" s="77"/>
      <c r="I1032" s="77"/>
      <c r="J1032" s="77"/>
      <c r="K1032" s="77"/>
      <c r="L1032" s="77"/>
      <c r="M1032" s="77"/>
      <c r="N1032" s="77"/>
      <c r="O1032" s="77"/>
      <c r="P1032" s="77"/>
      <c r="Q1032" s="77"/>
      <c r="R1032" s="77"/>
      <c r="S1032" s="77"/>
      <c r="T1032" s="77"/>
      <c r="U1032" s="77"/>
      <c r="V1032" s="77"/>
      <c r="W1032" s="77"/>
      <c r="X1032" s="77"/>
      <c r="Y1032" s="77"/>
      <c r="Z1032" s="77"/>
      <c r="AA1032" s="77"/>
      <c r="AB1032" s="77"/>
      <c r="AC1032" s="77"/>
    </row>
    <row r="1033" spans="2:29" x14ac:dyDescent="0.25">
      <c r="B1033" s="75"/>
      <c r="C1033" s="75"/>
      <c r="D1033" s="76"/>
      <c r="G1033" s="77"/>
      <c r="H1033" s="77"/>
      <c r="I1033" s="77"/>
      <c r="J1033" s="77"/>
      <c r="K1033" s="77"/>
      <c r="L1033" s="77"/>
      <c r="M1033" s="77"/>
      <c r="N1033" s="77"/>
      <c r="O1033" s="77"/>
      <c r="P1033" s="77"/>
      <c r="Q1033" s="77"/>
      <c r="R1033" s="77"/>
      <c r="S1033" s="77"/>
      <c r="T1033" s="77"/>
      <c r="U1033" s="77"/>
      <c r="V1033" s="77"/>
      <c r="W1033" s="77"/>
      <c r="X1033" s="77"/>
      <c r="Y1033" s="77"/>
      <c r="Z1033" s="77"/>
      <c r="AA1033" s="77"/>
      <c r="AB1033" s="77"/>
      <c r="AC1033" s="77"/>
    </row>
    <row r="1034" spans="2:29" x14ac:dyDescent="0.25">
      <c r="B1034" s="75"/>
      <c r="C1034" s="75"/>
      <c r="D1034" s="76"/>
      <c r="G1034" s="77"/>
      <c r="H1034" s="77"/>
      <c r="I1034" s="77"/>
      <c r="J1034" s="77"/>
      <c r="K1034" s="77"/>
      <c r="L1034" s="77"/>
      <c r="M1034" s="77"/>
      <c r="N1034" s="77"/>
      <c r="O1034" s="77"/>
      <c r="P1034" s="77"/>
      <c r="Q1034" s="77"/>
      <c r="R1034" s="77"/>
      <c r="S1034" s="77"/>
      <c r="T1034" s="77"/>
      <c r="U1034" s="77"/>
      <c r="V1034" s="77"/>
      <c r="W1034" s="77"/>
      <c r="X1034" s="77"/>
      <c r="Y1034" s="77"/>
      <c r="Z1034" s="77"/>
      <c r="AA1034" s="77"/>
      <c r="AB1034" s="77"/>
      <c r="AC1034" s="77"/>
    </row>
    <row r="1035" spans="2:29" x14ac:dyDescent="0.25">
      <c r="B1035" s="75"/>
      <c r="C1035" s="75"/>
      <c r="D1035" s="76"/>
      <c r="G1035" s="77"/>
      <c r="H1035" s="77"/>
      <c r="I1035" s="77"/>
      <c r="J1035" s="77"/>
      <c r="K1035" s="77"/>
      <c r="L1035" s="77"/>
      <c r="M1035" s="77"/>
      <c r="N1035" s="77"/>
      <c r="O1035" s="77"/>
      <c r="P1035" s="77"/>
      <c r="Q1035" s="77"/>
      <c r="R1035" s="77"/>
      <c r="S1035" s="77"/>
      <c r="T1035" s="77"/>
      <c r="U1035" s="77"/>
      <c r="V1035" s="77"/>
      <c r="W1035" s="77"/>
      <c r="X1035" s="77"/>
      <c r="Y1035" s="77"/>
      <c r="Z1035" s="77"/>
      <c r="AA1035" s="77"/>
      <c r="AB1035" s="77"/>
      <c r="AC1035" s="77"/>
    </row>
    <row r="1036" spans="2:29" x14ac:dyDescent="0.25">
      <c r="B1036" s="75"/>
      <c r="C1036" s="75"/>
      <c r="D1036" s="76"/>
      <c r="G1036" s="77"/>
      <c r="H1036" s="77"/>
      <c r="I1036" s="77"/>
      <c r="J1036" s="77"/>
      <c r="K1036" s="77"/>
      <c r="L1036" s="77"/>
      <c r="M1036" s="77"/>
      <c r="N1036" s="77"/>
      <c r="O1036" s="77"/>
      <c r="P1036" s="77"/>
      <c r="Q1036" s="77"/>
      <c r="R1036" s="77"/>
      <c r="S1036" s="77"/>
      <c r="T1036" s="77"/>
      <c r="U1036" s="77"/>
      <c r="V1036" s="77"/>
      <c r="W1036" s="77"/>
      <c r="X1036" s="77"/>
      <c r="Y1036" s="77"/>
      <c r="Z1036" s="77"/>
      <c r="AA1036" s="77"/>
      <c r="AB1036" s="77"/>
      <c r="AC1036" s="77"/>
    </row>
    <row r="1037" spans="2:29" x14ac:dyDescent="0.25">
      <c r="B1037" s="75"/>
      <c r="C1037" s="75"/>
      <c r="D1037" s="76"/>
      <c r="G1037" s="77"/>
      <c r="H1037" s="77"/>
      <c r="I1037" s="77"/>
      <c r="J1037" s="77"/>
      <c r="K1037" s="77"/>
      <c r="L1037" s="77"/>
      <c r="M1037" s="77"/>
      <c r="N1037" s="77"/>
      <c r="O1037" s="77"/>
      <c r="P1037" s="77"/>
      <c r="Q1037" s="77"/>
      <c r="R1037" s="77"/>
      <c r="S1037" s="77"/>
      <c r="T1037" s="77"/>
      <c r="U1037" s="77"/>
      <c r="V1037" s="77"/>
      <c r="W1037" s="77"/>
      <c r="X1037" s="77"/>
      <c r="Y1037" s="77"/>
      <c r="Z1037" s="77"/>
      <c r="AA1037" s="77"/>
      <c r="AB1037" s="77"/>
      <c r="AC1037" s="77"/>
    </row>
    <row r="1038" spans="2:29" x14ac:dyDescent="0.25">
      <c r="B1038" s="75"/>
      <c r="C1038" s="75"/>
      <c r="D1038" s="76"/>
      <c r="G1038" s="77"/>
      <c r="H1038" s="77"/>
      <c r="I1038" s="77"/>
      <c r="J1038" s="77"/>
      <c r="K1038" s="77"/>
      <c r="L1038" s="77"/>
      <c r="M1038" s="77"/>
      <c r="N1038" s="77"/>
      <c r="O1038" s="77"/>
      <c r="P1038" s="77"/>
      <c r="Q1038" s="77"/>
      <c r="R1038" s="77"/>
      <c r="S1038" s="77"/>
      <c r="T1038" s="77"/>
      <c r="U1038" s="77"/>
      <c r="V1038" s="77"/>
      <c r="W1038" s="77"/>
      <c r="X1038" s="77"/>
      <c r="Y1038" s="77"/>
      <c r="Z1038" s="77"/>
      <c r="AA1038" s="77"/>
      <c r="AB1038" s="77"/>
      <c r="AC1038" s="77"/>
    </row>
    <row r="1039" spans="2:29" x14ac:dyDescent="0.25">
      <c r="B1039" s="75"/>
      <c r="C1039" s="75"/>
      <c r="D1039" s="76"/>
      <c r="G1039" s="77"/>
      <c r="H1039" s="77"/>
      <c r="I1039" s="77"/>
      <c r="J1039" s="77"/>
      <c r="K1039" s="77"/>
      <c r="L1039" s="77"/>
      <c r="M1039" s="77"/>
      <c r="N1039" s="77"/>
      <c r="O1039" s="77"/>
      <c r="P1039" s="77"/>
      <c r="Q1039" s="77"/>
      <c r="R1039" s="77"/>
      <c r="S1039" s="77"/>
      <c r="T1039" s="77"/>
      <c r="U1039" s="77"/>
      <c r="V1039" s="77"/>
      <c r="W1039" s="77"/>
      <c r="X1039" s="77"/>
      <c r="Y1039" s="77"/>
      <c r="Z1039" s="77"/>
      <c r="AA1039" s="77"/>
      <c r="AB1039" s="77"/>
      <c r="AC1039" s="77"/>
    </row>
    <row r="1040" spans="2:29" x14ac:dyDescent="0.25">
      <c r="B1040" s="75"/>
      <c r="C1040" s="75"/>
      <c r="D1040" s="76"/>
      <c r="G1040" s="77"/>
      <c r="H1040" s="77"/>
      <c r="I1040" s="77"/>
      <c r="J1040" s="77"/>
      <c r="K1040" s="77"/>
      <c r="L1040" s="77"/>
      <c r="M1040" s="77"/>
      <c r="N1040" s="77"/>
      <c r="O1040" s="77"/>
      <c r="P1040" s="77"/>
      <c r="Q1040" s="77"/>
      <c r="R1040" s="77"/>
      <c r="S1040" s="77"/>
      <c r="T1040" s="77"/>
      <c r="U1040" s="77"/>
      <c r="V1040" s="77"/>
      <c r="W1040" s="77"/>
      <c r="X1040" s="77"/>
      <c r="Y1040" s="77"/>
      <c r="Z1040" s="77"/>
      <c r="AA1040" s="77"/>
      <c r="AB1040" s="77"/>
      <c r="AC1040" s="77"/>
    </row>
  </sheetData>
  <mergeCells count="107">
    <mergeCell ref="B1:F1"/>
    <mergeCell ref="AA3:AC3"/>
    <mergeCell ref="B4:B5"/>
    <mergeCell ref="C4:C5"/>
    <mergeCell ref="D4:D5"/>
    <mergeCell ref="E4:E5"/>
    <mergeCell ref="F4:F5"/>
    <mergeCell ref="G4:G5"/>
    <mergeCell ref="H4:I4"/>
    <mergeCell ref="J4:J5"/>
    <mergeCell ref="AA4:AA5"/>
    <mergeCell ref="AC4:AC5"/>
    <mergeCell ref="U4:U5"/>
    <mergeCell ref="X4:X5"/>
    <mergeCell ref="Y4:Y5"/>
    <mergeCell ref="Z4:Z5"/>
    <mergeCell ref="C37:C39"/>
    <mergeCell ref="S4:S5"/>
    <mergeCell ref="T4:T5"/>
    <mergeCell ref="K4:M4"/>
    <mergeCell ref="N4:N5"/>
    <mergeCell ref="O4:O5"/>
    <mergeCell ref="P4:P5"/>
    <mergeCell ref="Q4:Q5"/>
    <mergeCell ref="R4:R5"/>
    <mergeCell ref="C68:E68"/>
    <mergeCell ref="B69:B93"/>
    <mergeCell ref="C70:C74"/>
    <mergeCell ref="D70:D74"/>
    <mergeCell ref="C75:C78"/>
    <mergeCell ref="D75:D78"/>
    <mergeCell ref="C79:C85"/>
    <mergeCell ref="D79:D85"/>
    <mergeCell ref="C86:C89"/>
    <mergeCell ref="D86:D89"/>
    <mergeCell ref="B6:B68"/>
    <mergeCell ref="D37:D39"/>
    <mergeCell ref="C40:C46"/>
    <mergeCell ref="D40:D46"/>
    <mergeCell ref="C47:C56"/>
    <mergeCell ref="D47:D56"/>
    <mergeCell ref="C57:C66"/>
    <mergeCell ref="D57:D66"/>
    <mergeCell ref="C6:C23"/>
    <mergeCell ref="D6:D23"/>
    <mergeCell ref="C24:C25"/>
    <mergeCell ref="D24:D25"/>
    <mergeCell ref="C26:C36"/>
    <mergeCell ref="D26:D36"/>
    <mergeCell ref="C114:C118"/>
    <mergeCell ref="D114:D118"/>
    <mergeCell ref="C119:C120"/>
    <mergeCell ref="D119:D120"/>
    <mergeCell ref="C122:C125"/>
    <mergeCell ref="D122:D125"/>
    <mergeCell ref="C93:E93"/>
    <mergeCell ref="B94:B134"/>
    <mergeCell ref="C94:C103"/>
    <mergeCell ref="D94:D103"/>
    <mergeCell ref="C104:C105"/>
    <mergeCell ref="D104:D105"/>
    <mergeCell ref="C106:C110"/>
    <mergeCell ref="D106:D110"/>
    <mergeCell ref="C111:C113"/>
    <mergeCell ref="D111:D113"/>
    <mergeCell ref="C128:C130"/>
    <mergeCell ref="D128:D130"/>
    <mergeCell ref="C131:C132"/>
    <mergeCell ref="D131:D132"/>
    <mergeCell ref="C134:E134"/>
    <mergeCell ref="C135:C136"/>
    <mergeCell ref="D135:D136"/>
    <mergeCell ref="C138:C144"/>
    <mergeCell ref="D138:D144"/>
    <mergeCell ref="C158:E158"/>
    <mergeCell ref="B159:B210"/>
    <mergeCell ref="C159:C162"/>
    <mergeCell ref="D159:D162"/>
    <mergeCell ref="C163:C167"/>
    <mergeCell ref="D163:D167"/>
    <mergeCell ref="C168:C172"/>
    <mergeCell ref="D168:D172"/>
    <mergeCell ref="C173:C179"/>
    <mergeCell ref="D173:D179"/>
    <mergeCell ref="B135:B158"/>
    <mergeCell ref="C204:C206"/>
    <mergeCell ref="D204:D206"/>
    <mergeCell ref="C210:E210"/>
    <mergeCell ref="C145:C146"/>
    <mergeCell ref="D145:D146"/>
    <mergeCell ref="C147:C149"/>
    <mergeCell ref="D147:D149"/>
    <mergeCell ref="C150:C153"/>
    <mergeCell ref="D150:D153"/>
    <mergeCell ref="B211:E211"/>
    <mergeCell ref="C194:C199"/>
    <mergeCell ref="D194:D199"/>
    <mergeCell ref="C200:C201"/>
    <mergeCell ref="D200:D201"/>
    <mergeCell ref="C202:C203"/>
    <mergeCell ref="D202:D203"/>
    <mergeCell ref="C180:C183"/>
    <mergeCell ref="D180:D183"/>
    <mergeCell ref="C184:C186"/>
    <mergeCell ref="D184:D186"/>
    <mergeCell ref="C187:C192"/>
    <mergeCell ref="D187:D192"/>
  </mergeCells>
  <pageMargins left="0.16" right="0.16" top="0.75" bottom="0.2" header="0.3" footer="0.16"/>
  <pageSetup paperSize="5"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dc:creator>
  <cp:lastModifiedBy>Desktop</cp:lastModifiedBy>
  <cp:lastPrinted>2023-10-20T05:32:41Z</cp:lastPrinted>
  <dcterms:created xsi:type="dcterms:W3CDTF">2023-10-18T10:55:29Z</dcterms:created>
  <dcterms:modified xsi:type="dcterms:W3CDTF">2023-10-20T05:53:35Z</dcterms:modified>
</cp:coreProperties>
</file>