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oonia\Desktop\Oxygen\Trauma PIP\"/>
    </mc:Choice>
  </mc:AlternateContent>
  <xr:revisionPtr revIDLastSave="0" documentId="8_{6DA08CE9-D29B-4C29-B069-AC1DAB567AE7}" xr6:coauthVersionLast="47" xr6:coauthVersionMax="47" xr10:uidLastSave="{00000000-0000-0000-0000-000000000000}"/>
  <bookViews>
    <workbookView xWindow="-110" yWindow="-110" windowWidth="19420" windowHeight="10420" xr2:uid="{982C0A39-6E7A-47ED-AA56-72EF19637037}"/>
  </bookViews>
  <sheets>
    <sheet name="Trauma Summary" sheetId="11" r:id="rId1"/>
    <sheet name="Trauma_HR" sheetId="4" r:id="rId2"/>
    <sheet name="Trauma_Equipment" sheetId="3" r:id="rId3"/>
    <sheet name="Trauma_Training" sheetId="6" r:id="rId4"/>
    <sheet name="Burn_New establishment" sheetId="8" r:id="rId5"/>
    <sheet name="Sheet3" sheetId="10" state="hidden" r:id="rId6"/>
    <sheet name="Sheet1" sheetId="9" state="hidden" r:id="rId7"/>
    <sheet name="Training" sheetId="5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11" l="1"/>
  <c r="P9" i="11"/>
  <c r="P8" i="11"/>
  <c r="P11" i="11" s="1"/>
  <c r="O9" i="11"/>
  <c r="O8" i="11"/>
  <c r="W22" i="4"/>
  <c r="W21" i="4"/>
  <c r="W20" i="4"/>
  <c r="W19" i="4"/>
  <c r="W18" i="4"/>
  <c r="X18" i="4" s="1"/>
  <c r="W17" i="4"/>
  <c r="W16" i="4"/>
  <c r="W15" i="4"/>
  <c r="X15" i="4" s="1"/>
  <c r="W14" i="4"/>
  <c r="W13" i="4"/>
  <c r="W12" i="4"/>
  <c r="W11" i="4"/>
  <c r="X11" i="4" s="1"/>
  <c r="X22" i="4"/>
  <c r="X21" i="4"/>
  <c r="X20" i="4"/>
  <c r="X16" i="4"/>
  <c r="X14" i="4"/>
  <c r="X12" i="4"/>
  <c r="X17" i="4"/>
  <c r="M10" i="11"/>
  <c r="K10" i="11"/>
  <c r="I10" i="11"/>
  <c r="G10" i="11"/>
  <c r="X13" i="4"/>
  <c r="X19" i="4"/>
  <c r="E10" i="11"/>
  <c r="U74" i="6"/>
  <c r="U73" i="6"/>
  <c r="U72" i="6"/>
  <c r="U71" i="6"/>
  <c r="U70" i="6"/>
  <c r="U69" i="6"/>
  <c r="U68" i="6"/>
  <c r="U67" i="6"/>
  <c r="U66" i="6"/>
  <c r="U65" i="6"/>
  <c r="U64" i="6"/>
  <c r="U63" i="6"/>
  <c r="U46" i="6"/>
  <c r="U47" i="6"/>
  <c r="U48" i="6"/>
  <c r="U49" i="6"/>
  <c r="U50" i="6"/>
  <c r="U51" i="6"/>
  <c r="U52" i="6"/>
  <c r="U53" i="6"/>
  <c r="U54" i="6"/>
  <c r="U55" i="6"/>
  <c r="U56" i="6"/>
  <c r="U45" i="6"/>
  <c r="U28" i="6"/>
  <c r="U29" i="6"/>
  <c r="U30" i="6"/>
  <c r="U31" i="6"/>
  <c r="U32" i="6"/>
  <c r="U33" i="6"/>
  <c r="U34" i="6"/>
  <c r="U35" i="6"/>
  <c r="U36" i="6"/>
  <c r="U37" i="6"/>
  <c r="U38" i="6"/>
  <c r="U27" i="6"/>
  <c r="U10" i="6"/>
  <c r="U11" i="6"/>
  <c r="U12" i="6"/>
  <c r="U13" i="6"/>
  <c r="U14" i="6"/>
  <c r="U15" i="6"/>
  <c r="U16" i="6"/>
  <c r="U17" i="6"/>
  <c r="U18" i="6"/>
  <c r="U19" i="6"/>
  <c r="U20" i="6"/>
  <c r="U9" i="6"/>
  <c r="V76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52" i="3"/>
  <c r="U76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52" i="3"/>
  <c r="T76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52" i="3"/>
  <c r="S76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52" i="3"/>
  <c r="H44" i="3"/>
  <c r="H13" i="8"/>
  <c r="H11" i="8"/>
  <c r="G26" i="10"/>
  <c r="G29" i="10" s="1"/>
  <c r="G27" i="10"/>
  <c r="G28" i="10"/>
  <c r="E29" i="10"/>
  <c r="F12" i="10"/>
  <c r="H9" i="8"/>
  <c r="H8" i="8"/>
  <c r="H7" i="8"/>
  <c r="H6" i="8"/>
  <c r="I6" i="8" s="1"/>
  <c r="I8" i="8"/>
  <c r="I7" i="8"/>
  <c r="V22" i="4"/>
  <c r="V21" i="4"/>
  <c r="V20" i="4"/>
  <c r="V19" i="4"/>
  <c r="V18" i="4"/>
  <c r="V17" i="4"/>
  <c r="V16" i="4"/>
  <c r="V15" i="4"/>
  <c r="V14" i="4"/>
  <c r="V13" i="4"/>
  <c r="V12" i="4"/>
  <c r="V11" i="4"/>
  <c r="O10" i="11" l="1"/>
  <c r="O11" i="11" s="1"/>
  <c r="X23" i="4"/>
  <c r="W23" i="4"/>
  <c r="U21" i="6"/>
  <c r="H14" i="8"/>
  <c r="I9" i="8"/>
  <c r="I14" i="8" s="1"/>
  <c r="V23" i="4"/>
  <c r="T67" i="6" l="1"/>
  <c r="T64" i="6"/>
  <c r="P72" i="6"/>
  <c r="L73" i="6"/>
  <c r="L72" i="6"/>
  <c r="I73" i="6"/>
  <c r="R73" i="6" s="1"/>
  <c r="I72" i="6"/>
  <c r="R72" i="6" s="1"/>
  <c r="I71" i="6"/>
  <c r="T71" i="6" s="1"/>
  <c r="I74" i="6"/>
  <c r="R74" i="6" s="1"/>
  <c r="I70" i="6"/>
  <c r="L70" i="6" s="1"/>
  <c r="I69" i="6"/>
  <c r="L69" i="6" s="1"/>
  <c r="I68" i="6"/>
  <c r="R68" i="6" s="1"/>
  <c r="I67" i="6"/>
  <c r="R67" i="6" s="1"/>
  <c r="I66" i="6"/>
  <c r="R66" i="6" s="1"/>
  <c r="I65" i="6"/>
  <c r="R65" i="6" s="1"/>
  <c r="I64" i="6"/>
  <c r="R64" i="6" s="1"/>
  <c r="I63" i="6"/>
  <c r="L63" i="6" s="1"/>
  <c r="I56" i="6"/>
  <c r="T56" i="6" s="1"/>
  <c r="I55" i="6"/>
  <c r="T55" i="6" s="1"/>
  <c r="I54" i="6"/>
  <c r="N54" i="6" s="1"/>
  <c r="I53" i="6"/>
  <c r="R53" i="6" s="1"/>
  <c r="I52" i="6"/>
  <c r="R52" i="6" s="1"/>
  <c r="I51" i="6"/>
  <c r="P51" i="6" s="1"/>
  <c r="I50" i="6"/>
  <c r="R50" i="6" s="1"/>
  <c r="I49" i="6"/>
  <c r="T49" i="6" s="1"/>
  <c r="I48" i="6"/>
  <c r="P48" i="6" s="1"/>
  <c r="I47" i="6"/>
  <c r="T47" i="6" s="1"/>
  <c r="I46" i="6"/>
  <c r="L46" i="6" s="1"/>
  <c r="T54" i="6"/>
  <c r="R54" i="6"/>
  <c r="P54" i="6"/>
  <c r="L54" i="6"/>
  <c r="T53" i="6"/>
  <c r="L53" i="6"/>
  <c r="T50" i="6"/>
  <c r="N50" i="6"/>
  <c r="L50" i="6"/>
  <c r="P49" i="6"/>
  <c r="T46" i="6"/>
  <c r="R46" i="6"/>
  <c r="P46" i="6"/>
  <c r="N46" i="6"/>
  <c r="R45" i="6"/>
  <c r="I45" i="6"/>
  <c r="P45" i="6" s="1"/>
  <c r="I38" i="6"/>
  <c r="P38" i="6" s="1"/>
  <c r="I37" i="6"/>
  <c r="P37" i="6" s="1"/>
  <c r="I36" i="6"/>
  <c r="R36" i="6" s="1"/>
  <c r="I35" i="6"/>
  <c r="P35" i="6" s="1"/>
  <c r="I34" i="6"/>
  <c r="T34" i="6" s="1"/>
  <c r="I33" i="6"/>
  <c r="R33" i="6" s="1"/>
  <c r="I32" i="6"/>
  <c r="P32" i="6" s="1"/>
  <c r="I31" i="6"/>
  <c r="T31" i="6" s="1"/>
  <c r="I30" i="6"/>
  <c r="T30" i="6" s="1"/>
  <c r="I29" i="6"/>
  <c r="P29" i="6" s="1"/>
  <c r="I28" i="6"/>
  <c r="T28" i="6" s="1"/>
  <c r="I27" i="6"/>
  <c r="T27" i="6" s="1"/>
  <c r="I20" i="6"/>
  <c r="P20" i="6" s="1"/>
  <c r="I19" i="6"/>
  <c r="P19" i="6" s="1"/>
  <c r="I18" i="6"/>
  <c r="P18" i="6" s="1"/>
  <c r="I17" i="6"/>
  <c r="T17" i="6" s="1"/>
  <c r="I16" i="6"/>
  <c r="R16" i="6" s="1"/>
  <c r="I15" i="6"/>
  <c r="T15" i="6" s="1"/>
  <c r="I14" i="6"/>
  <c r="T14" i="6" s="1"/>
  <c r="I13" i="6"/>
  <c r="L13" i="6" s="1"/>
  <c r="I12" i="6"/>
  <c r="P12" i="6" s="1"/>
  <c r="I11" i="6"/>
  <c r="P11" i="6" s="1"/>
  <c r="I10" i="6"/>
  <c r="T10" i="6" s="1"/>
  <c r="I9" i="6"/>
  <c r="R9" i="6" s="1"/>
  <c r="AP16" i="5"/>
  <c r="H13" i="3"/>
  <c r="R22" i="4"/>
  <c r="O22" i="4"/>
  <c r="L22" i="4"/>
  <c r="I22" i="4"/>
  <c r="F22" i="4"/>
  <c r="T22" i="4" s="1"/>
  <c r="U22" i="4" s="1"/>
  <c r="O21" i="4"/>
  <c r="L21" i="4"/>
  <c r="I21" i="4"/>
  <c r="F21" i="4"/>
  <c r="R20" i="4"/>
  <c r="O20" i="4"/>
  <c r="L20" i="4"/>
  <c r="I20" i="4"/>
  <c r="F20" i="4"/>
  <c r="R19" i="4"/>
  <c r="O19" i="4"/>
  <c r="L19" i="4"/>
  <c r="I19" i="4"/>
  <c r="F19" i="4"/>
  <c r="R18" i="4"/>
  <c r="O18" i="4"/>
  <c r="L18" i="4"/>
  <c r="I18" i="4"/>
  <c r="F18" i="4"/>
  <c r="F17" i="4"/>
  <c r="T17" i="4" s="1"/>
  <c r="U17" i="4" s="1"/>
  <c r="O16" i="4"/>
  <c r="L16" i="4"/>
  <c r="I16" i="4"/>
  <c r="F16" i="4"/>
  <c r="T16" i="4" s="1"/>
  <c r="U16" i="4" s="1"/>
  <c r="O15" i="4"/>
  <c r="L15" i="4"/>
  <c r="I15" i="4"/>
  <c r="F15" i="4"/>
  <c r="F14" i="4"/>
  <c r="T14" i="4" s="1"/>
  <c r="U14" i="4" s="1"/>
  <c r="R13" i="4"/>
  <c r="O13" i="4"/>
  <c r="L13" i="4"/>
  <c r="F13" i="4"/>
  <c r="I13" i="4" s="1"/>
  <c r="R12" i="4"/>
  <c r="O12" i="4"/>
  <c r="L12" i="4"/>
  <c r="I12" i="4"/>
  <c r="F12" i="4"/>
  <c r="R11" i="4"/>
  <c r="O11" i="4"/>
  <c r="L11" i="4"/>
  <c r="I11" i="4"/>
  <c r="F11" i="4"/>
  <c r="F43" i="3"/>
  <c r="H43" i="3" s="1"/>
  <c r="F42" i="3"/>
  <c r="H42" i="3" s="1"/>
  <c r="F41" i="3"/>
  <c r="H41" i="3" s="1"/>
  <c r="F40" i="3"/>
  <c r="H40" i="3" s="1"/>
  <c r="F39" i="3"/>
  <c r="H39" i="3" s="1"/>
  <c r="F38" i="3"/>
  <c r="H38" i="3" s="1"/>
  <c r="F37" i="3"/>
  <c r="H37" i="3" s="1"/>
  <c r="F36" i="3"/>
  <c r="H36" i="3" s="1"/>
  <c r="F35" i="3"/>
  <c r="H35" i="3" s="1"/>
  <c r="F34" i="3"/>
  <c r="H34" i="3" s="1"/>
  <c r="F33" i="3"/>
  <c r="H33" i="3" s="1"/>
  <c r="F32" i="3"/>
  <c r="H32" i="3" s="1"/>
  <c r="F31" i="3"/>
  <c r="H31" i="3" s="1"/>
  <c r="F30" i="3"/>
  <c r="H30" i="3" s="1"/>
  <c r="F29" i="3"/>
  <c r="F28" i="3"/>
  <c r="H28" i="3" s="1"/>
  <c r="F27" i="3"/>
  <c r="H27" i="3" s="1"/>
  <c r="F26" i="3"/>
  <c r="H26" i="3" s="1"/>
  <c r="F24" i="3"/>
  <c r="H24" i="3" s="1"/>
  <c r="F20" i="3"/>
  <c r="H20" i="3" s="1"/>
  <c r="F18" i="3"/>
  <c r="H18" i="3" s="1"/>
  <c r="F17" i="3"/>
  <c r="H17" i="3" s="1"/>
  <c r="F15" i="3"/>
  <c r="H15" i="3" s="1"/>
  <c r="F14" i="3"/>
  <c r="H14" i="3" s="1"/>
  <c r="F13" i="3"/>
  <c r="F12" i="3"/>
  <c r="H12" i="3" s="1"/>
  <c r="F11" i="3"/>
  <c r="H11" i="3" s="1"/>
  <c r="F10" i="3"/>
  <c r="H10" i="3" s="1"/>
  <c r="F9" i="3"/>
  <c r="H9" i="3" s="1"/>
  <c r="F8" i="3"/>
  <c r="H8" i="3" s="1"/>
  <c r="O75" i="3"/>
  <c r="L75" i="3"/>
  <c r="I75" i="3"/>
  <c r="F75" i="3"/>
  <c r="O74" i="3"/>
  <c r="L74" i="3"/>
  <c r="I74" i="3"/>
  <c r="F74" i="3"/>
  <c r="O73" i="3"/>
  <c r="L73" i="3"/>
  <c r="I73" i="3"/>
  <c r="F73" i="3"/>
  <c r="O72" i="3"/>
  <c r="L72" i="3"/>
  <c r="I72" i="3"/>
  <c r="F72" i="3"/>
  <c r="O71" i="3"/>
  <c r="L71" i="3"/>
  <c r="I71" i="3"/>
  <c r="F71" i="3"/>
  <c r="O70" i="3"/>
  <c r="L70" i="3"/>
  <c r="I70" i="3"/>
  <c r="F70" i="3"/>
  <c r="O69" i="3"/>
  <c r="L69" i="3"/>
  <c r="Q69" i="3" s="1"/>
  <c r="I69" i="3"/>
  <c r="F69" i="3"/>
  <c r="O68" i="3"/>
  <c r="L68" i="3"/>
  <c r="I68" i="3"/>
  <c r="F68" i="3"/>
  <c r="O67" i="3"/>
  <c r="L67" i="3"/>
  <c r="I67" i="3"/>
  <c r="F67" i="3"/>
  <c r="O66" i="3"/>
  <c r="L66" i="3"/>
  <c r="I66" i="3"/>
  <c r="F66" i="3"/>
  <c r="O65" i="3"/>
  <c r="L65" i="3"/>
  <c r="I65" i="3"/>
  <c r="F65" i="3"/>
  <c r="O64" i="3"/>
  <c r="L64" i="3"/>
  <c r="I64" i="3"/>
  <c r="F64" i="3"/>
  <c r="O63" i="3"/>
  <c r="I63" i="3"/>
  <c r="F63" i="3"/>
  <c r="O62" i="3"/>
  <c r="L62" i="3"/>
  <c r="I62" i="3"/>
  <c r="F62" i="3"/>
  <c r="O61" i="3"/>
  <c r="L61" i="3"/>
  <c r="I61" i="3"/>
  <c r="Q61" i="3" s="1"/>
  <c r="F61" i="3"/>
  <c r="O60" i="3"/>
  <c r="L60" i="3"/>
  <c r="I60" i="3"/>
  <c r="F60" i="3"/>
  <c r="O59" i="3"/>
  <c r="I59" i="3"/>
  <c r="F59" i="3"/>
  <c r="Q59" i="3" s="1"/>
  <c r="O58" i="3"/>
  <c r="L58" i="3"/>
  <c r="I58" i="3"/>
  <c r="F58" i="3"/>
  <c r="Q58" i="3" s="1"/>
  <c r="O57" i="3"/>
  <c r="F57" i="3"/>
  <c r="Q57" i="3" s="1"/>
  <c r="O56" i="3"/>
  <c r="L56" i="3"/>
  <c r="I56" i="3"/>
  <c r="O55" i="3"/>
  <c r="L55" i="3"/>
  <c r="F55" i="3"/>
  <c r="Q55" i="3" s="1"/>
  <c r="O54" i="3"/>
  <c r="L54" i="3"/>
  <c r="I54" i="3"/>
  <c r="F54" i="3"/>
  <c r="Q54" i="3" s="1"/>
  <c r="O53" i="3"/>
  <c r="L53" i="3"/>
  <c r="I53" i="3"/>
  <c r="F53" i="3"/>
  <c r="Q53" i="3" s="1"/>
  <c r="O52" i="3"/>
  <c r="L52" i="3"/>
  <c r="I52" i="3"/>
  <c r="Q52" i="3" s="1"/>
  <c r="Q64" i="3" l="1"/>
  <c r="Q68" i="3"/>
  <c r="Q74" i="3"/>
  <c r="Q66" i="3"/>
  <c r="Q70" i="3"/>
  <c r="Q72" i="3"/>
  <c r="L47" i="6"/>
  <c r="R48" i="6"/>
  <c r="N73" i="6"/>
  <c r="T72" i="6"/>
  <c r="P64" i="6"/>
  <c r="T73" i="6"/>
  <c r="P67" i="6"/>
  <c r="P50" i="6"/>
  <c r="L64" i="6"/>
  <c r="P73" i="6"/>
  <c r="L67" i="6"/>
  <c r="T45" i="6"/>
  <c r="T48" i="6"/>
  <c r="R51" i="6"/>
  <c r="N69" i="6"/>
  <c r="P65" i="6"/>
  <c r="R69" i="6"/>
  <c r="T65" i="6"/>
  <c r="N49" i="6"/>
  <c r="T51" i="6"/>
  <c r="L65" i="6"/>
  <c r="L74" i="6"/>
  <c r="N70" i="6"/>
  <c r="P66" i="6"/>
  <c r="P74" i="6"/>
  <c r="R70" i="6"/>
  <c r="T66" i="6"/>
  <c r="T74" i="6"/>
  <c r="L66" i="6"/>
  <c r="N63" i="6"/>
  <c r="N71" i="6"/>
  <c r="R63" i="6"/>
  <c r="R71" i="6"/>
  <c r="N64" i="6"/>
  <c r="N72" i="6"/>
  <c r="P68" i="6"/>
  <c r="T68" i="6"/>
  <c r="T69" i="6"/>
  <c r="L52" i="6"/>
  <c r="P52" i="6"/>
  <c r="L68" i="6"/>
  <c r="N65" i="6"/>
  <c r="P69" i="6"/>
  <c r="N45" i="6"/>
  <c r="N53" i="6"/>
  <c r="N66" i="6"/>
  <c r="N74" i="6"/>
  <c r="P70" i="6"/>
  <c r="T70" i="6"/>
  <c r="L45" i="6"/>
  <c r="P53" i="6"/>
  <c r="L71" i="6"/>
  <c r="N67" i="6"/>
  <c r="P63" i="6"/>
  <c r="P71" i="6"/>
  <c r="T63" i="6"/>
  <c r="N68" i="6"/>
  <c r="T18" i="4"/>
  <c r="U18" i="4" s="1"/>
  <c r="T20" i="4"/>
  <c r="U20" i="4" s="1"/>
  <c r="T21" i="4"/>
  <c r="U21" i="4" s="1"/>
  <c r="P47" i="6"/>
  <c r="N56" i="6"/>
  <c r="R47" i="6"/>
  <c r="L49" i="6"/>
  <c r="N52" i="6"/>
  <c r="L55" i="6"/>
  <c r="P56" i="6"/>
  <c r="N47" i="6"/>
  <c r="L56" i="6"/>
  <c r="N48" i="6"/>
  <c r="R49" i="6"/>
  <c r="N51" i="6"/>
  <c r="T52" i="6"/>
  <c r="R55" i="6"/>
  <c r="N55" i="6"/>
  <c r="R56" i="6"/>
  <c r="L48" i="6"/>
  <c r="L51" i="6"/>
  <c r="P55" i="6"/>
  <c r="L19" i="6"/>
  <c r="R29" i="6"/>
  <c r="N13" i="6"/>
  <c r="L30" i="6"/>
  <c r="R11" i="6"/>
  <c r="L31" i="6"/>
  <c r="T19" i="6"/>
  <c r="R35" i="6"/>
  <c r="T38" i="6"/>
  <c r="R34" i="6"/>
  <c r="N11" i="6"/>
  <c r="R13" i="6"/>
  <c r="P30" i="6"/>
  <c r="L35" i="6"/>
  <c r="R15" i="6"/>
  <c r="N16" i="6"/>
  <c r="R18" i="6"/>
  <c r="L32" i="6"/>
  <c r="T35" i="6"/>
  <c r="N19" i="6"/>
  <c r="R19" i="6"/>
  <c r="R32" i="6"/>
  <c r="N37" i="6"/>
  <c r="L11" i="6"/>
  <c r="P13" i="6"/>
  <c r="T11" i="6"/>
  <c r="L27" i="6"/>
  <c r="T32" i="6"/>
  <c r="L38" i="6"/>
  <c r="L14" i="6"/>
  <c r="P16" i="6"/>
  <c r="T13" i="6"/>
  <c r="P27" i="6"/>
  <c r="L34" i="6"/>
  <c r="R38" i="6"/>
  <c r="L15" i="6"/>
  <c r="R10" i="6"/>
  <c r="T16" i="6"/>
  <c r="N34" i="6"/>
  <c r="N17" i="6"/>
  <c r="P14" i="6"/>
  <c r="N28" i="6"/>
  <c r="T29" i="6"/>
  <c r="N31" i="6"/>
  <c r="L16" i="6"/>
  <c r="T9" i="6"/>
  <c r="N18" i="6"/>
  <c r="P15" i="6"/>
  <c r="R12" i="6"/>
  <c r="R20" i="6"/>
  <c r="T18" i="6"/>
  <c r="P28" i="6"/>
  <c r="P31" i="6"/>
  <c r="L33" i="6"/>
  <c r="P34" i="6"/>
  <c r="L36" i="6"/>
  <c r="R37" i="6"/>
  <c r="L28" i="6"/>
  <c r="R28" i="6"/>
  <c r="R31" i="6"/>
  <c r="N33" i="6"/>
  <c r="N36" i="6"/>
  <c r="T37" i="6"/>
  <c r="L9" i="6"/>
  <c r="L18" i="6"/>
  <c r="N12" i="6"/>
  <c r="N20" i="6"/>
  <c r="P17" i="6"/>
  <c r="R14" i="6"/>
  <c r="T12" i="6"/>
  <c r="T20" i="6"/>
  <c r="N27" i="6"/>
  <c r="N30" i="6"/>
  <c r="P33" i="6"/>
  <c r="P36" i="6"/>
  <c r="P9" i="6"/>
  <c r="L29" i="6"/>
  <c r="L12" i="6"/>
  <c r="L20" i="6"/>
  <c r="N14" i="6"/>
  <c r="R27" i="6"/>
  <c r="N29" i="6"/>
  <c r="R30" i="6"/>
  <c r="N32" i="6"/>
  <c r="T33" i="6"/>
  <c r="N35" i="6"/>
  <c r="T36" i="6"/>
  <c r="N38" i="6"/>
  <c r="L17" i="6"/>
  <c r="P10" i="6"/>
  <c r="N9" i="6"/>
  <c r="N15" i="6"/>
  <c r="R17" i="6"/>
  <c r="L37" i="6"/>
  <c r="N10" i="6"/>
  <c r="L10" i="6"/>
  <c r="Q60" i="3"/>
  <c r="Q75" i="3"/>
  <c r="Q62" i="3"/>
  <c r="Q65" i="3"/>
  <c r="Q67" i="3"/>
  <c r="Q71" i="3"/>
  <c r="Q73" i="3"/>
  <c r="Q56" i="3"/>
  <c r="Q76" i="3" s="1"/>
  <c r="Q63" i="3"/>
  <c r="T12" i="4"/>
  <c r="U12" i="4" s="1"/>
  <c r="T19" i="4"/>
  <c r="U19" i="4" s="1"/>
  <c r="T15" i="4"/>
  <c r="U15" i="4" s="1"/>
  <c r="T11" i="4"/>
  <c r="U11" i="4" s="1"/>
  <c r="T13" i="4"/>
  <c r="U13" i="4" s="1"/>
  <c r="U23" i="4" l="1"/>
  <c r="U57" i="6" l="1"/>
  <c r="U75" i="6"/>
  <c r="U39" i="6"/>
  <c r="U77" i="6" l="1"/>
</calcChain>
</file>

<file path=xl/sharedStrings.xml><?xml version="1.0" encoding="utf-8"?>
<sst xmlns="http://schemas.openxmlformats.org/spreadsheetml/2006/main" count="1122" uniqueCount="235">
  <si>
    <t>Facility Name</t>
  </si>
  <si>
    <t>DH Pathankot</t>
  </si>
  <si>
    <t>DH Jalandhar</t>
  </si>
  <si>
    <t>DH Ferozepur</t>
  </si>
  <si>
    <t>DH Fazilka</t>
  </si>
  <si>
    <t>SDH Khanna</t>
  </si>
  <si>
    <t>Level</t>
  </si>
  <si>
    <t>#Beds</t>
  </si>
  <si>
    <t>III</t>
  </si>
  <si>
    <t>II</t>
  </si>
  <si>
    <t>EMO</t>
  </si>
  <si>
    <t>STAFF NURSE</t>
  </si>
  <si>
    <t>General Surgeon</t>
  </si>
  <si>
    <t>Radiologist</t>
  </si>
  <si>
    <t>Orthopaedic Surgeon</t>
  </si>
  <si>
    <t>Anesthetist</t>
  </si>
  <si>
    <t>Neurosurgeon</t>
  </si>
  <si>
    <t>Nursing Attendant</t>
  </si>
  <si>
    <t>OT Technician</t>
  </si>
  <si>
    <t>Radiographer</t>
  </si>
  <si>
    <t>Lab Technician</t>
  </si>
  <si>
    <t>Multi Task Worker</t>
  </si>
  <si>
    <t>500 mA X-ray machine</t>
  </si>
  <si>
    <t>Ultrasonography – Trolley based</t>
  </si>
  <si>
    <t>O.T. Table – 3 segments, translucent top with orthopaedics attachment</t>
  </si>
  <si>
    <t>Cautery machine – Monopolar</t>
  </si>
  <si>
    <t>O.T. ceiling light</t>
  </si>
  <si>
    <t>Suction Machine</t>
  </si>
  <si>
    <t>Anesthesia Machine with monitor</t>
  </si>
  <si>
    <t>Portable ventilator</t>
  </si>
  <si>
    <t>Pneumatic Tuorniquet</t>
  </si>
  <si>
    <t>General Surgical Instruments</t>
  </si>
  <si>
    <t>Defibrillator</t>
  </si>
  <si>
    <t>Beds with I.V. stands with head raising – 5 Nos</t>
  </si>
  <si>
    <t>PatieŶt Tƌolleys oŶ 6͛͛ ǁheels</t>
  </si>
  <si>
    <t>Splints and traction</t>
  </si>
  <si>
    <t>ABG machine</t>
  </si>
  <si>
    <t>Ventilator</t>
  </si>
  <si>
    <t>Monitor</t>
  </si>
  <si>
    <t>Bed Mattress plus Linen</t>
  </si>
  <si>
    <t>Electricity Backup (DG)</t>
  </si>
  <si>
    <t>Craniotomy Set</t>
  </si>
  <si>
    <t>Thoracotomy Set</t>
  </si>
  <si>
    <t>Slice CT Scan</t>
  </si>
  <si>
    <t>Image intensifier (C-Arm)</t>
  </si>
  <si>
    <t>3 D Ultrasonography - Trolley based</t>
  </si>
  <si>
    <t>500 mA X ray machine with dark room facility</t>
  </si>
  <si>
    <t>CT scan multi slice</t>
  </si>
  <si>
    <t>100 mA Portable X-ray machine</t>
  </si>
  <si>
    <t>O.T table - 4 segment, translucent top with orthopaedic attachment</t>
  </si>
  <si>
    <t>Cautery machine - mono &amp; bi polar with underwater cutting</t>
  </si>
  <si>
    <t>O.T ceiling light - shadow less</t>
  </si>
  <si>
    <t>High vacuum suction machine</t>
  </si>
  <si>
    <t>Anaesthesia machine with monitor 6-8 channel</t>
  </si>
  <si>
    <t>Central suction &amp; central pipe line</t>
  </si>
  <si>
    <t>Transport ventilator</t>
  </si>
  <si>
    <t>Pneumatic tourniquet</t>
  </si>
  <si>
    <t>General surgical instrument</t>
  </si>
  <si>
    <t>Thoracotomy instrument</t>
  </si>
  <si>
    <t>Spinal surgery instrument</t>
  </si>
  <si>
    <t>Power drill &amp; power saw</t>
  </si>
  <si>
    <t>Craniotomy instrument</t>
  </si>
  <si>
    <t>Splints &amp; traction</t>
  </si>
  <si>
    <t>Lab automatic blood gas analyser</t>
  </si>
  <si>
    <t>Patient warming system</t>
  </si>
  <si>
    <t>Operating Head Light</t>
  </si>
  <si>
    <t>Fowler's bed</t>
  </si>
  <si>
    <t>10 bedded step down/recovery unit with 5 monitors with 4 channels</t>
  </si>
  <si>
    <t>SW Diathermy</t>
  </si>
  <si>
    <t>IFT machine</t>
  </si>
  <si>
    <t>Physiotherapy Equipments</t>
  </si>
  <si>
    <t>Blood bank</t>
  </si>
  <si>
    <t>Microbiology facility</t>
  </si>
  <si>
    <t>Ventilator with 6 channels</t>
  </si>
  <si>
    <t>Laminar air flow</t>
  </si>
  <si>
    <t>Electricity back-up for 8 hours</t>
  </si>
  <si>
    <t>General orthopaedic instrument sets</t>
  </si>
  <si>
    <t># Required as per Trauma Guideline Norms</t>
  </si>
  <si>
    <t># Current availability in the center</t>
  </si>
  <si>
    <t># New Hiring Required in the center</t>
  </si>
  <si>
    <t>2 set</t>
  </si>
  <si>
    <t>1 set</t>
  </si>
  <si>
    <t>Equipments</t>
  </si>
  <si>
    <t>S.No.</t>
  </si>
  <si>
    <t>Cost per month</t>
  </si>
  <si>
    <t>Total</t>
  </si>
  <si>
    <t>Salary / per month / per person</t>
  </si>
  <si>
    <t>HR Designation</t>
  </si>
  <si>
    <t>Current HR and future requirements as per the vacant post for the 5 trauma centers in the state:</t>
  </si>
  <si>
    <t>Total cost</t>
  </si>
  <si>
    <t>Approx. cost per equipment</t>
  </si>
  <si>
    <t># New procurment required in the center</t>
  </si>
  <si>
    <t>No. of Staff Trained on ALS</t>
  </si>
  <si>
    <t>No. of Staff Trained on First Aid Course</t>
  </si>
  <si>
    <t>No. of staff Trained on TOT-Emergency Care</t>
  </si>
  <si>
    <t>No. of Staff Trained on Pre Hospital Trauma Technician Course</t>
  </si>
  <si>
    <t>N/A</t>
  </si>
  <si>
    <t>Total Cost of Training on ALS</t>
  </si>
  <si>
    <t>No. of Candidate per Batch</t>
  </si>
  <si>
    <t>Duration of Training</t>
  </si>
  <si>
    <t>Total Cost of Training on First Aid Course</t>
  </si>
  <si>
    <t>FIRST AID COURSE</t>
  </si>
  <si>
    <t>Total Cost of Training on TOT-Emergency Care</t>
  </si>
  <si>
    <t>No. of Staff not Trained on ALS</t>
  </si>
  <si>
    <t>No. of Staff Not Trained on First Aid Course</t>
  </si>
  <si>
    <t>No. of staff Not Trained on TOT-Emergency Care</t>
  </si>
  <si>
    <t>TOT-EMERGENCY CARE</t>
  </si>
  <si>
    <t>No. of Staff Not Trained on Pre Hospital Trauma Technician Course</t>
  </si>
  <si>
    <t>Total Cost of Training on Pre Hospital Trauma Technician Course</t>
  </si>
  <si>
    <t>PRE HOSPITAL TRAUMA TECHNICIAN COURSE</t>
  </si>
  <si>
    <t>TOTAL TRAINING BUDGET</t>
  </si>
  <si>
    <t>Cost of Training Registration per Staff</t>
  </si>
  <si>
    <t xml:space="preserve">Hotel Accomodation </t>
  </si>
  <si>
    <t>Food Bills</t>
  </si>
  <si>
    <t>Transport</t>
  </si>
  <si>
    <t>Training Source</t>
  </si>
  <si>
    <t>3 days</t>
  </si>
  <si>
    <t>8 days</t>
  </si>
  <si>
    <t>ATLS PROVIDER COURSE-CONDUCTED BY RML DELHI</t>
  </si>
  <si>
    <t>FIRST AID COURSE-Conducted by Indian Red Cross Society- Chandigarh</t>
  </si>
  <si>
    <t>Conducted by RML,Safdarjung Hospital,Lady Hardinge Hospital</t>
  </si>
  <si>
    <t>12 months</t>
  </si>
  <si>
    <t>ACLS/BLS TRAINING</t>
  </si>
  <si>
    <t>No. of Staff Trained on ACLS/BLS</t>
  </si>
  <si>
    <t>No. of Staff not Trained on ACLS/BLS</t>
  </si>
  <si>
    <t>Conducted by Baba Farid University of Health Sciences</t>
  </si>
  <si>
    <t>3 Days</t>
  </si>
  <si>
    <t xml:space="preserve">Training details:
ACLS/BLS TRAINING
(Conducted by Baba Farid University of Health Sciences)
</t>
  </si>
  <si>
    <t>Above training required for the cadre</t>
  </si>
  <si>
    <t>Accomodation / night</t>
  </si>
  <si>
    <t>Meals</t>
  </si>
  <si>
    <t>TA</t>
  </si>
  <si>
    <t>Total Cost of Training per staff member</t>
  </si>
  <si>
    <t># Staff to be trained</t>
  </si>
  <si>
    <t>Cost of training</t>
  </si>
  <si>
    <t>Yes</t>
  </si>
  <si>
    <t>No</t>
  </si>
  <si>
    <t xml:space="preserve">Training details:
FIRST AID COURSE
(FIRST AID COURSE-Conducted by Indian Red Cross Society- Chandigarh)
</t>
  </si>
  <si>
    <t>Cervical traction &amp; Lumbar Traction</t>
  </si>
  <si>
    <t>Available in PPP Mode</t>
  </si>
  <si>
    <t>To be shifted from covid inventory</t>
  </si>
  <si>
    <t>Syringe infusion pump</t>
  </si>
  <si>
    <t>Taken from Online source(indiamart)</t>
  </si>
  <si>
    <t>Power Drill &amp; Power Saw</t>
  </si>
  <si>
    <t>Taken from Online Source</t>
  </si>
  <si>
    <t>Taken from Online Source(Google)</t>
  </si>
  <si>
    <t>To be discussed for removal as this is not equipment</t>
  </si>
  <si>
    <t>Minus term(Making it zero for calculation)</t>
  </si>
  <si>
    <t>Total Equipment Budget=17200000+43232000=60432000</t>
  </si>
  <si>
    <t>Meals per day</t>
  </si>
  <si>
    <t>Travel Allowance</t>
  </si>
  <si>
    <t>-</t>
  </si>
  <si>
    <t>Training details:
TOT-EMERGENCY CARE
(ATLS PROVIDER COURSE-CONDUCTED BY RML DELHI)                                                                                                                                                                                    
 (Offered on Biomonthly Basis every month)</t>
  </si>
  <si>
    <t xml:space="preserve">Training details:
PRE HOSPITAL TRAUMA TECHNICIAN COURSE
(One staff member from each center can attend this training in a particular year)
</t>
  </si>
  <si>
    <t>Monhtly allowance</t>
  </si>
  <si>
    <t>PPP?</t>
  </si>
  <si>
    <t>split in 2 years</t>
  </si>
  <si>
    <t>New trauma center should be near highway, in a big city</t>
  </si>
  <si>
    <t>Manpower Cost for setting up burn centre in District Hospital</t>
  </si>
  <si>
    <t>Total Cost of Setting Up a Burn Unit</t>
  </si>
  <si>
    <t>Component</t>
  </si>
  <si>
    <t>Number of Centres to be established</t>
  </si>
  <si>
    <r>
      <rPr>
        <b/>
        <sz val="9"/>
        <rFont val="Calibri"/>
        <family val="1"/>
      </rPr>
      <t>S.N</t>
    </r>
  </si>
  <si>
    <r>
      <rPr>
        <b/>
        <sz val="9"/>
        <rFont val="Calibri"/>
        <family val="1"/>
      </rPr>
      <t>Name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of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the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post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&amp;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consolidated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salary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per
month</t>
    </r>
  </si>
  <si>
    <r>
      <rPr>
        <b/>
        <sz val="9"/>
        <rFont val="Calibri"/>
        <family val="1"/>
      </rPr>
      <t>No.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of
post</t>
    </r>
  </si>
  <si>
    <r>
      <rPr>
        <b/>
        <sz val="9"/>
        <rFont val="Calibri"/>
        <family val="1"/>
      </rPr>
      <t>Cost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/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annum
(crores)</t>
    </r>
  </si>
  <si>
    <r>
      <rPr>
        <sz val="9"/>
        <rFont val="Calibri"/>
        <family val="1"/>
      </rPr>
      <t>Physiotherapists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/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CBR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Worker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@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Rs.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25,000</t>
    </r>
  </si>
  <si>
    <r>
      <rPr>
        <sz val="9"/>
        <rFont val="Calibri"/>
        <family val="1"/>
      </rPr>
      <t>Staff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Nurses</t>
    </r>
    <r>
      <rPr>
        <sz val="9"/>
        <rFont val="Times New Roman"/>
        <family val="1"/>
      </rPr>
      <t xml:space="preserve">  </t>
    </r>
    <r>
      <rPr>
        <sz val="9"/>
        <rFont val="Calibri"/>
        <family val="1"/>
      </rPr>
      <t>@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Rs.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20,000/-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per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month</t>
    </r>
  </si>
  <si>
    <r>
      <rPr>
        <sz val="9"/>
        <rFont val="Calibri"/>
        <family val="1"/>
      </rPr>
      <t>Dresser</t>
    </r>
    <r>
      <rPr>
        <sz val="9"/>
        <rFont val="Times New Roman"/>
        <family val="1"/>
      </rPr>
      <t xml:space="preserve">  </t>
    </r>
    <r>
      <rPr>
        <sz val="9"/>
        <rFont val="Calibri"/>
        <family val="1"/>
      </rPr>
      <t>@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Rs.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15,000/-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per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month</t>
    </r>
  </si>
  <si>
    <r>
      <rPr>
        <sz val="9"/>
        <rFont val="Calibri"/>
        <family val="1"/>
      </rPr>
      <t>Multipurpose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workers(Nursing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orderly/Nursing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attendant/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Safai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Karamchari
@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Rs.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8,000/-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per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month</t>
    </r>
  </si>
  <si>
    <r>
      <rPr>
        <b/>
        <sz val="9"/>
        <rFont val="Calibri"/>
        <family val="1"/>
      </rPr>
      <t>Total</t>
    </r>
  </si>
  <si>
    <r>
      <rPr>
        <b/>
        <sz val="9"/>
        <rFont val="Calibri"/>
        <family val="1"/>
      </rPr>
      <t>Cost</t>
    </r>
    <r>
      <rPr>
        <sz val="9"/>
        <rFont val="Times New Roman"/>
        <family val="1"/>
      </rPr>
      <t xml:space="preserve">  </t>
    </r>
    <r>
      <rPr>
        <b/>
        <sz val="9"/>
        <rFont val="Calibri"/>
        <family val="1"/>
      </rPr>
      <t>(Rs.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in</t>
    </r>
    <r>
      <rPr>
        <sz val="9"/>
        <rFont val="Times New Roman"/>
        <family val="1"/>
      </rPr>
      <t xml:space="preserve"> </t>
    </r>
    <r>
      <rPr>
        <b/>
        <sz val="9"/>
        <rFont val="Calibri"/>
        <family val="1"/>
      </rPr>
      <t>crores) Per Centre</t>
    </r>
    <r>
      <rPr>
        <sz val="9"/>
        <color rgb="FF000000"/>
        <rFont val="Times New Roman"/>
        <family val="1"/>
      </rPr>
      <t xml:space="preserve"> </t>
    </r>
  </si>
  <si>
    <r>
      <rPr>
        <sz val="9"/>
        <rFont val="Calibri"/>
        <family val="1"/>
      </rPr>
      <t>Construction</t>
    </r>
    <r>
      <rPr>
        <sz val="9"/>
        <rFont val="Times New Roman"/>
        <family val="1"/>
      </rPr>
      <t xml:space="preserve">  </t>
    </r>
    <r>
      <rPr>
        <sz val="9"/>
        <rFont val="Calibri"/>
        <family val="1"/>
      </rPr>
      <t>(400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sq.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meter
@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Rs.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30000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per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sq.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meter)</t>
    </r>
  </si>
  <si>
    <r>
      <rPr>
        <sz val="9"/>
        <rFont val="Calibri"/>
        <family val="1"/>
      </rPr>
      <t>Manpower</t>
    </r>
  </si>
  <si>
    <r>
      <rPr>
        <sz val="9"/>
        <rFont val="Calibri"/>
        <family val="1"/>
      </rPr>
      <t>Equipment</t>
    </r>
  </si>
  <si>
    <t>Cost of establishing new burn centers in District Hospitals:</t>
  </si>
  <si>
    <t>Staff Nurse</t>
  </si>
  <si>
    <t>Budget required for HR compensation in the 5 trauma centers in the state:</t>
  </si>
  <si>
    <t>Annual cost
(2024-25)</t>
  </si>
  <si>
    <t>Annual cost
(2025-26)</t>
  </si>
  <si>
    <t>Total Budget for setup of Burn Units 
FY 2024-25</t>
  </si>
  <si>
    <t>HR</t>
  </si>
  <si>
    <r>
      <rPr>
        <sz val="9"/>
        <rFont val="Calibri"/>
        <family val="1"/>
      </rPr>
      <t>Physiotherapists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/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CBR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Worker</t>
    </r>
  </si>
  <si>
    <r>
      <rPr>
        <sz val="9"/>
        <rFont val="Calibri"/>
        <family val="1"/>
      </rPr>
      <t>Staff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Nurses</t>
    </r>
    <r>
      <rPr>
        <sz val="9"/>
        <rFont val="Times New Roman"/>
        <family val="1"/>
      </rPr>
      <t xml:space="preserve">  </t>
    </r>
  </si>
  <si>
    <r>
      <rPr>
        <sz val="9"/>
        <rFont val="Calibri"/>
        <family val="1"/>
      </rPr>
      <t>Dresser</t>
    </r>
    <r>
      <rPr>
        <sz val="9"/>
        <rFont val="Times New Roman"/>
        <family val="1"/>
      </rPr>
      <t xml:space="preserve">  </t>
    </r>
  </si>
  <si>
    <t>Number of posts</t>
  </si>
  <si>
    <t>Construction</t>
  </si>
  <si>
    <t>Number of centers to be established</t>
  </si>
  <si>
    <r>
      <rPr>
        <sz val="9"/>
        <rFont val="Calibri"/>
        <family val="1"/>
      </rPr>
      <t>Construction</t>
    </r>
    <r>
      <rPr>
        <sz val="9"/>
        <rFont val="Times New Roman"/>
        <family val="1"/>
      </rPr>
      <t xml:space="preserve">  </t>
    </r>
    <r>
      <rPr>
        <sz val="9"/>
        <rFont val="Calibri"/>
        <family val="1"/>
      </rPr>
      <t>(400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sq.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meter
@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Rs.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30000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per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sq.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meter)</t>
    </r>
    <r>
      <rPr>
        <sz val="9"/>
        <color rgb="FF000000"/>
        <rFont val="Times New Roman"/>
        <family val="1"/>
      </rPr>
      <t xml:space="preserve"> - 1.20 Cr. Per center</t>
    </r>
  </si>
  <si>
    <t>Equipment</t>
  </si>
  <si>
    <t>Equipment @ 0.29 Cr. Per center</t>
  </si>
  <si>
    <t>Category</t>
  </si>
  <si>
    <t>S.no.</t>
  </si>
  <si>
    <t>EQUIPMENTS</t>
  </si>
  <si>
    <t>Name of Equipment</t>
  </si>
  <si>
    <t>Available Quantity</t>
  </si>
  <si>
    <t>Cost per Equipment</t>
  </si>
  <si>
    <t>Vital Parameter Monitor</t>
  </si>
  <si>
    <t>Skin Graft Mesher</t>
  </si>
  <si>
    <t>Humbys Knife</t>
  </si>
  <si>
    <t>Portable Light</t>
  </si>
  <si>
    <t>Shoulder Wheel</t>
  </si>
  <si>
    <t>Over-head pulley</t>
  </si>
  <si>
    <t>Static Bicycle</t>
  </si>
  <si>
    <t>Quadriceps Table</t>
  </si>
  <si>
    <t>Hand Gripper</t>
  </si>
  <si>
    <t>Ladder Wall</t>
  </si>
  <si>
    <t>Muscular Stimulator</t>
  </si>
  <si>
    <t>Ultrasound Machine(Therapeutic 1 &amp; 3 MGH)</t>
  </si>
  <si>
    <t>Parafin Wax Bath</t>
  </si>
  <si>
    <t>MANPOWER</t>
  </si>
  <si>
    <t>Name of Post</t>
  </si>
  <si>
    <t>Available #HR</t>
  </si>
  <si>
    <t>Compensation per month (average)</t>
  </si>
  <si>
    <t>Physiotherapist</t>
  </si>
  <si>
    <t>Staff Nurses</t>
  </si>
  <si>
    <t>Dresser</t>
  </si>
  <si>
    <t>Multipurpose Workers</t>
  </si>
  <si>
    <r>
      <rPr>
        <sz val="9"/>
        <rFont val="Calibri"/>
        <family val="1"/>
      </rPr>
      <t>Multipurpose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workers(Nursing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orderly/Nursing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attendant/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Safai</t>
    </r>
    <r>
      <rPr>
        <sz val="9"/>
        <rFont val="Times New Roman"/>
        <family val="1"/>
      </rPr>
      <t xml:space="preserve"> </t>
    </r>
    <r>
      <rPr>
        <sz val="9"/>
        <rFont val="Calibri"/>
        <family val="1"/>
      </rPr>
      <t>Karamchari</t>
    </r>
  </si>
  <si>
    <t>Cost/
month</t>
  </si>
  <si>
    <t>Budget required for establishment of 2 burn units in district hospitals in the state:</t>
  </si>
  <si>
    <t>Current equipment availability and procurement requirements for Level II trauma centers in the state:</t>
  </si>
  <si>
    <t>Current equipment availability and procurement requirements for Level III trauma centers in the state:</t>
  </si>
  <si>
    <t>Training budget requirements for 5 trauma centers in the state:</t>
  </si>
  <si>
    <t>Expense category</t>
  </si>
  <si>
    <t>HR Compensation</t>
  </si>
  <si>
    <t>Equipment purchase</t>
  </si>
  <si>
    <t>Training requirements</t>
  </si>
  <si>
    <t>Pathankot</t>
  </si>
  <si>
    <t>Ferozepur</t>
  </si>
  <si>
    <t>Fazillka</t>
  </si>
  <si>
    <t>Khanna</t>
  </si>
  <si>
    <t>FY 2024-25</t>
  </si>
  <si>
    <t>FY 2025-26</t>
  </si>
  <si>
    <t>Summary of budget required for strengthening of 5 trauma centers in the state: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</si>
</sst>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* #,##0_ ;_ * \-#,##0_ ;_ * &quot;-&quot;??_ ;_ @_ "/>
    <numFmt numFmtId="165" formatCode="0."/>
    <numFmt numFmtId="166" formatCode="0.000"/>
  </numFmts>
  <fonts count="4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0000"/>
      <name val="Times New Roman"/>
      <family val="1"/>
    </font>
    <font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alibri"/>
      <family val="1"/>
    </font>
    <font>
      <sz val="9"/>
      <color rgb="FF000000"/>
      <name val="Times New Roman"/>
      <family val="1"/>
    </font>
    <font>
      <sz val="9"/>
      <name val="Times New Roman"/>
      <family val="1"/>
    </font>
    <font>
      <sz val="9"/>
      <color rgb="FF000000"/>
      <name val="Calibri"/>
      <family val="2"/>
      <scheme val="minor"/>
    </font>
    <font>
      <sz val="9"/>
      <name val="Calibri"/>
      <family val="1"/>
    </font>
    <font>
      <b/>
      <sz val="9"/>
      <color rgb="FF000000"/>
      <name val="Calibri"/>
      <family val="2"/>
      <scheme val="minor"/>
    </font>
    <font>
      <b/>
      <sz val="9"/>
      <name val="Times New Roman"/>
      <family val="1"/>
    </font>
    <font>
      <b/>
      <sz val="9"/>
      <color rgb="FF000000"/>
      <name val="Times New Roman"/>
      <family val="1"/>
    </font>
    <font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C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/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medium">
        <color theme="1"/>
      </right>
      <top/>
      <bottom/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3" fillId="0" borderId="0"/>
  </cellStyleXfs>
  <cellXfs count="453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vertical="center"/>
    </xf>
    <xf numFmtId="0" fontId="3" fillId="5" borderId="3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4" fillId="7" borderId="26" xfId="0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12" borderId="26" xfId="0" applyFont="1" applyFill="1" applyBorder="1" applyAlignment="1">
      <alignment horizontal="center" vertical="center" wrapText="1"/>
    </xf>
    <xf numFmtId="0" fontId="4" fillId="12" borderId="2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" fillId="6" borderId="44" xfId="0" applyFont="1" applyFill="1" applyBorder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5" borderId="50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3" fillId="5" borderId="48" xfId="0" applyFont="1" applyFill="1" applyBorder="1" applyAlignment="1">
      <alignment horizontal="center" vertical="center"/>
    </xf>
    <xf numFmtId="0" fontId="4" fillId="7" borderId="5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53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4" fillId="7" borderId="52" xfId="0" applyFont="1" applyFill="1" applyBorder="1" applyAlignment="1">
      <alignment horizontal="center" vertical="center" wrapText="1"/>
    </xf>
    <xf numFmtId="0" fontId="4" fillId="7" borderId="54" xfId="0" applyFont="1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/>
    </xf>
    <xf numFmtId="0" fontId="4" fillId="7" borderId="55" xfId="0" applyFont="1" applyFill="1" applyBorder="1" applyAlignment="1">
      <alignment horizontal="center" vertical="center" wrapText="1"/>
    </xf>
    <xf numFmtId="0" fontId="4" fillId="7" borderId="56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center" wrapText="1"/>
    </xf>
    <xf numFmtId="0" fontId="4" fillId="2" borderId="56" xfId="0" applyFont="1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center" wrapText="1"/>
    </xf>
    <xf numFmtId="0" fontId="4" fillId="3" borderId="56" xfId="0" applyFont="1" applyFill="1" applyBorder="1" applyAlignment="1">
      <alignment horizontal="center" vertical="center" wrapText="1"/>
    </xf>
    <xf numFmtId="0" fontId="4" fillId="12" borderId="55" xfId="0" applyFont="1" applyFill="1" applyBorder="1" applyAlignment="1">
      <alignment horizontal="center" vertical="center" wrapText="1"/>
    </xf>
    <xf numFmtId="0" fontId="4" fillId="12" borderId="56" xfId="0" applyFont="1" applyFill="1" applyBorder="1" applyAlignment="1">
      <alignment horizontal="center" vertical="center" wrapText="1"/>
    </xf>
    <xf numFmtId="0" fontId="4" fillId="13" borderId="55" xfId="0" applyFont="1" applyFill="1" applyBorder="1" applyAlignment="1">
      <alignment horizontal="center" vertical="center" wrapText="1"/>
    </xf>
    <xf numFmtId="0" fontId="4" fillId="13" borderId="56" xfId="0" applyFont="1" applyFill="1" applyBorder="1" applyAlignment="1">
      <alignment horizontal="center" vertical="center" wrapText="1"/>
    </xf>
    <xf numFmtId="0" fontId="4" fillId="15" borderId="45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0" borderId="1" xfId="0" applyBorder="1"/>
    <xf numFmtId="0" fontId="1" fillId="15" borderId="26" xfId="0" applyFont="1" applyFill="1" applyBorder="1" applyAlignment="1">
      <alignment horizontal="center" vertical="center"/>
    </xf>
    <xf numFmtId="0" fontId="1" fillId="15" borderId="60" xfId="0" applyFont="1" applyFill="1" applyBorder="1" applyAlignment="1">
      <alignment horizontal="left" vertical="center"/>
    </xf>
    <xf numFmtId="0" fontId="4" fillId="15" borderId="60" xfId="0" applyFont="1" applyFill="1" applyBorder="1" applyAlignment="1">
      <alignment horizontal="center" vertical="center" wrapText="1"/>
    </xf>
    <xf numFmtId="0" fontId="4" fillId="17" borderId="26" xfId="0" applyFont="1" applyFill="1" applyBorder="1" applyAlignment="1">
      <alignment horizontal="center" vertical="center" wrapText="1"/>
    </xf>
    <xf numFmtId="0" fontId="4" fillId="17" borderId="28" xfId="0" applyFont="1" applyFill="1" applyBorder="1" applyAlignment="1">
      <alignment horizontal="center" vertical="center" wrapText="1"/>
    </xf>
    <xf numFmtId="0" fontId="4" fillId="4" borderId="61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left" vertical="center"/>
    </xf>
    <xf numFmtId="0" fontId="0" fillId="0" borderId="50" xfId="0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0" fillId="0" borderId="62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0" fillId="4" borderId="37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3" fillId="5" borderId="51" xfId="0" applyFont="1" applyFill="1" applyBorder="1" applyAlignment="1">
      <alignment horizontal="center" vertical="center"/>
    </xf>
    <xf numFmtId="0" fontId="3" fillId="5" borderId="56" xfId="0" applyFont="1" applyFill="1" applyBorder="1" applyAlignment="1">
      <alignment horizontal="center" vertical="center"/>
    </xf>
    <xf numFmtId="0" fontId="3" fillId="5" borderId="67" xfId="0" applyFont="1" applyFill="1" applyBorder="1" applyAlignment="1">
      <alignment horizontal="center" vertical="center"/>
    </xf>
    <xf numFmtId="164" fontId="12" fillId="3" borderId="66" xfId="1" applyNumberFormat="1" applyFont="1" applyFill="1" applyBorder="1" applyAlignment="1">
      <alignment horizontal="center"/>
    </xf>
    <xf numFmtId="0" fontId="10" fillId="0" borderId="0" xfId="0" applyFont="1"/>
    <xf numFmtId="164" fontId="1" fillId="5" borderId="0" xfId="1" applyNumberFormat="1" applyFont="1" applyFill="1"/>
    <xf numFmtId="0" fontId="19" fillId="0" borderId="72" xfId="2" applyFont="1" applyBorder="1" applyAlignment="1">
      <alignment horizontal="left" vertical="center" wrapText="1"/>
    </xf>
    <xf numFmtId="0" fontId="17" fillId="18" borderId="72" xfId="2" applyFont="1" applyFill="1" applyBorder="1" applyAlignment="1">
      <alignment horizontal="center" vertical="center" wrapText="1"/>
    </xf>
    <xf numFmtId="0" fontId="19" fillId="18" borderId="72" xfId="2" applyFont="1" applyFill="1" applyBorder="1" applyAlignment="1">
      <alignment horizontal="center" vertical="center" wrapText="1"/>
    </xf>
    <xf numFmtId="1" fontId="21" fillId="0" borderId="69" xfId="2" applyNumberFormat="1" applyFont="1" applyBorder="1" applyAlignment="1">
      <alignment horizontal="center" vertical="center" wrapText="1" shrinkToFit="1"/>
    </xf>
    <xf numFmtId="166" fontId="21" fillId="0" borderId="69" xfId="2" applyNumberFormat="1" applyFont="1" applyBorder="1" applyAlignment="1">
      <alignment horizontal="center" vertical="center" wrapText="1" shrinkToFit="1"/>
    </xf>
    <xf numFmtId="1" fontId="23" fillId="0" borderId="69" xfId="2" applyNumberFormat="1" applyFont="1" applyBorder="1" applyAlignment="1">
      <alignment horizontal="center" vertical="center" wrapText="1" shrinkToFit="1"/>
    </xf>
    <xf numFmtId="166" fontId="23" fillId="0" borderId="69" xfId="2" applyNumberFormat="1" applyFont="1" applyBorder="1" applyAlignment="1">
      <alignment horizontal="center" vertical="center" wrapText="1" shrinkToFit="1"/>
    </xf>
    <xf numFmtId="0" fontId="17" fillId="18" borderId="3" xfId="2" applyFont="1" applyFill="1" applyBorder="1" applyAlignment="1">
      <alignment horizontal="center" vertical="center" wrapText="1"/>
    </xf>
    <xf numFmtId="165" fontId="21" fillId="0" borderId="72" xfId="2" applyNumberFormat="1" applyFont="1" applyBorder="1" applyAlignment="1">
      <alignment horizontal="center" vertical="center" wrapText="1" shrinkToFit="1"/>
    </xf>
    <xf numFmtId="165" fontId="21" fillId="0" borderId="69" xfId="2" applyNumberFormat="1" applyFont="1" applyBorder="1" applyAlignment="1">
      <alignment horizontal="center" vertical="center" wrapText="1" shrinkToFit="1"/>
    </xf>
    <xf numFmtId="0" fontId="16" fillId="0" borderId="0" xfId="0" applyFont="1" applyAlignment="1">
      <alignment horizontal="center" vertical="center" wrapText="1"/>
    </xf>
    <xf numFmtId="0" fontId="19" fillId="0" borderId="69" xfId="2" applyFont="1" applyBorder="1" applyAlignment="1">
      <alignment horizontal="center" vertical="center" wrapText="1"/>
    </xf>
    <xf numFmtId="0" fontId="19" fillId="0" borderId="0" xfId="2" applyFont="1" applyAlignment="1">
      <alignment horizontal="center" vertical="center" wrapText="1"/>
    </xf>
    <xf numFmtId="0" fontId="16" fillId="18" borderId="3" xfId="0" applyFont="1" applyFill="1" applyBorder="1" applyAlignment="1">
      <alignment horizontal="center" vertical="center" wrapText="1"/>
    </xf>
    <xf numFmtId="0" fontId="23" fillId="18" borderId="3" xfId="2" applyFont="1" applyFill="1" applyBorder="1" applyAlignment="1">
      <alignment horizontal="center" vertical="center" wrapText="1"/>
    </xf>
    <xf numFmtId="0" fontId="15" fillId="18" borderId="3" xfId="0" applyFont="1" applyFill="1" applyBorder="1" applyAlignment="1">
      <alignment horizontal="center" vertical="center" wrapText="1"/>
    </xf>
    <xf numFmtId="0" fontId="19" fillId="0" borderId="53" xfId="2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2" fontId="21" fillId="0" borderId="73" xfId="2" applyNumberFormat="1" applyFont="1" applyBorder="1" applyAlignment="1">
      <alignment horizontal="center" vertical="center" wrapText="1" shrinkToFit="1"/>
    </xf>
    <xf numFmtId="0" fontId="20" fillId="0" borderId="70" xfId="2" applyFont="1" applyBorder="1" applyAlignment="1">
      <alignment horizontal="center" vertical="center" wrapText="1"/>
    </xf>
    <xf numFmtId="2" fontId="21" fillId="0" borderId="70" xfId="2" applyNumberFormat="1" applyFont="1" applyBorder="1" applyAlignment="1">
      <alignment horizontal="center" vertical="center" wrapText="1" shrinkToFit="1"/>
    </xf>
    <xf numFmtId="0" fontId="19" fillId="18" borderId="73" xfId="2" applyFont="1" applyFill="1" applyBorder="1" applyAlignment="1">
      <alignment horizontal="left" vertical="center"/>
    </xf>
    <xf numFmtId="0" fontId="19" fillId="0" borderId="70" xfId="2" applyFont="1" applyBorder="1" applyAlignment="1">
      <alignment horizontal="left" vertical="center"/>
    </xf>
    <xf numFmtId="0" fontId="17" fillId="0" borderId="70" xfId="2" applyFont="1" applyBorder="1" applyAlignment="1">
      <alignment horizontal="left" vertical="center"/>
    </xf>
    <xf numFmtId="0" fontId="26" fillId="0" borderId="69" xfId="2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5" fillId="18" borderId="3" xfId="0" applyFont="1" applyFill="1" applyBorder="1" applyAlignment="1">
      <alignment horizontal="left" vertical="center"/>
    </xf>
    <xf numFmtId="0" fontId="19" fillId="0" borderId="70" xfId="2" applyFont="1" applyBorder="1" applyAlignment="1">
      <alignment horizontal="left" vertical="center" wrapText="1"/>
    </xf>
    <xf numFmtId="0" fontId="19" fillId="5" borderId="1" xfId="2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2" fontId="23" fillId="5" borderId="70" xfId="2" applyNumberFormat="1" applyFont="1" applyFill="1" applyBorder="1" applyAlignment="1">
      <alignment horizontal="center" vertical="center" wrapText="1" shrinkToFit="1"/>
    </xf>
    <xf numFmtId="0" fontId="27" fillId="0" borderId="0" xfId="0" applyFont="1"/>
    <xf numFmtId="0" fontId="28" fillId="0" borderId="0" xfId="0" applyFont="1"/>
    <xf numFmtId="0" fontId="29" fillId="0" borderId="10" xfId="0" applyFont="1" applyBorder="1" applyAlignment="1">
      <alignment horizontal="center" vertical="center"/>
    </xf>
    <xf numFmtId="0" fontId="29" fillId="0" borderId="4" xfId="0" applyFont="1" applyBorder="1" applyAlignment="1">
      <alignment horizontal="left" vertical="center"/>
    </xf>
    <xf numFmtId="0" fontId="29" fillId="0" borderId="17" xfId="0" applyFont="1" applyBorder="1" applyAlignment="1">
      <alignment horizontal="center" vertical="center"/>
    </xf>
    <xf numFmtId="0" fontId="30" fillId="5" borderId="18" xfId="0" applyFont="1" applyFill="1" applyBorder="1" applyAlignment="1">
      <alignment horizontal="center" vertical="center"/>
    </xf>
    <xf numFmtId="0" fontId="31" fillId="6" borderId="19" xfId="0" applyFont="1" applyFill="1" applyBorder="1" applyAlignment="1">
      <alignment horizontal="center" vertical="center"/>
    </xf>
    <xf numFmtId="164" fontId="29" fillId="6" borderId="5" xfId="1" applyNumberFormat="1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5" borderId="3" xfId="0" applyFont="1" applyFill="1" applyBorder="1" applyAlignment="1">
      <alignment horizontal="center" vertical="center"/>
    </xf>
    <xf numFmtId="0" fontId="31" fillId="6" borderId="11" xfId="0" applyFont="1" applyFill="1" applyBorder="1" applyAlignment="1">
      <alignment horizontal="center" vertical="center"/>
    </xf>
    <xf numFmtId="0" fontId="29" fillId="6" borderId="10" xfId="0" applyFont="1" applyFill="1" applyBorder="1" applyAlignment="1">
      <alignment horizontal="center" vertical="center"/>
    </xf>
    <xf numFmtId="0" fontId="29" fillId="5" borderId="3" xfId="0" applyFont="1" applyFill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164" fontId="29" fillId="0" borderId="5" xfId="1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48" xfId="0" applyFont="1" applyBorder="1" applyAlignment="1">
      <alignment horizontal="left" vertical="center"/>
    </xf>
    <xf numFmtId="0" fontId="30" fillId="5" borderId="13" xfId="0" applyFont="1" applyFill="1" applyBorder="1" applyAlignment="1">
      <alignment horizontal="center" vertical="center"/>
    </xf>
    <xf numFmtId="0" fontId="31" fillId="6" borderId="14" xfId="0" applyFont="1" applyFill="1" applyBorder="1" applyAlignment="1">
      <alignment horizontal="center" vertical="center"/>
    </xf>
    <xf numFmtId="0" fontId="29" fillId="5" borderId="13" xfId="0" applyFont="1" applyFill="1" applyBorder="1" applyAlignment="1">
      <alignment horizontal="center" vertical="center"/>
    </xf>
    <xf numFmtId="164" fontId="29" fillId="6" borderId="44" xfId="1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right"/>
    </xf>
    <xf numFmtId="164" fontId="31" fillId="6" borderId="0" xfId="1" applyNumberFormat="1" applyFont="1" applyFill="1" applyAlignment="1">
      <alignment vertical="center"/>
    </xf>
    <xf numFmtId="0" fontId="29" fillId="0" borderId="0" xfId="0" applyFont="1"/>
    <xf numFmtId="164" fontId="29" fillId="0" borderId="0" xfId="1" applyNumberFormat="1" applyFont="1"/>
    <xf numFmtId="0" fontId="14" fillId="7" borderId="26" xfId="0" applyFont="1" applyFill="1" applyBorder="1" applyAlignment="1">
      <alignment horizontal="center" vertical="center" wrapText="1"/>
    </xf>
    <xf numFmtId="0" fontId="14" fillId="7" borderId="27" xfId="0" applyFont="1" applyFill="1" applyBorder="1" applyAlignment="1">
      <alignment horizontal="center" vertical="center" wrapText="1"/>
    </xf>
    <xf numFmtId="0" fontId="14" fillId="7" borderId="28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0" fontId="14" fillId="3" borderId="28" xfId="0" applyFont="1" applyFill="1" applyBorder="1" applyAlignment="1">
      <alignment horizontal="center" vertical="center" wrapText="1"/>
    </xf>
    <xf numFmtId="0" fontId="14" fillId="12" borderId="26" xfId="0" applyFont="1" applyFill="1" applyBorder="1" applyAlignment="1">
      <alignment horizontal="center" vertical="center" wrapText="1"/>
    </xf>
    <xf numFmtId="0" fontId="14" fillId="12" borderId="27" xfId="0" applyFont="1" applyFill="1" applyBorder="1" applyAlignment="1">
      <alignment horizontal="center" vertical="center" wrapText="1"/>
    </xf>
    <xf numFmtId="0" fontId="14" fillId="12" borderId="28" xfId="0" applyFont="1" applyFill="1" applyBorder="1" applyAlignment="1">
      <alignment horizontal="center" vertical="center" wrapText="1"/>
    </xf>
    <xf numFmtId="0" fontId="14" fillId="13" borderId="26" xfId="0" applyFont="1" applyFill="1" applyBorder="1" applyAlignment="1">
      <alignment horizontal="center" vertical="center" wrapText="1"/>
    </xf>
    <xf numFmtId="0" fontId="14" fillId="13" borderId="27" xfId="0" applyFont="1" applyFill="1" applyBorder="1" applyAlignment="1">
      <alignment horizontal="center" vertical="center" wrapText="1"/>
    </xf>
    <xf numFmtId="0" fontId="14" fillId="13" borderId="28" xfId="0" applyFont="1" applyFill="1" applyBorder="1" applyAlignment="1">
      <alignment horizontal="center" vertical="center" wrapText="1"/>
    </xf>
    <xf numFmtId="0" fontId="29" fillId="0" borderId="50" xfId="0" applyFont="1" applyBorder="1" applyAlignment="1">
      <alignment horizontal="left" vertical="center"/>
    </xf>
    <xf numFmtId="164" fontId="29" fillId="6" borderId="45" xfId="1" applyNumberFormat="1" applyFont="1" applyFill="1" applyBorder="1" applyAlignment="1">
      <alignment horizontal="center" vertical="center"/>
    </xf>
    <xf numFmtId="164" fontId="29" fillId="0" borderId="19" xfId="1" applyNumberFormat="1" applyFont="1" applyBorder="1" applyAlignment="1">
      <alignment horizontal="center" vertical="center"/>
    </xf>
    <xf numFmtId="0" fontId="5" fillId="15" borderId="76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34" fillId="0" borderId="0" xfId="0" applyFont="1"/>
    <xf numFmtId="0" fontId="5" fillId="4" borderId="77" xfId="0" applyFont="1" applyFill="1" applyBorder="1" applyAlignment="1">
      <alignment horizontal="center" vertical="center" wrapText="1"/>
    </xf>
    <xf numFmtId="164" fontId="29" fillId="0" borderId="50" xfId="1" applyNumberFormat="1" applyFont="1" applyBorder="1" applyAlignment="1">
      <alignment horizontal="center" vertical="center"/>
    </xf>
    <xf numFmtId="164" fontId="29" fillId="0" borderId="4" xfId="1" applyNumberFormat="1" applyFont="1" applyBorder="1" applyAlignment="1">
      <alignment horizontal="center" vertical="center"/>
    </xf>
    <xf numFmtId="164" fontId="29" fillId="0" borderId="48" xfId="1" applyNumberFormat="1" applyFont="1" applyBorder="1" applyAlignment="1">
      <alignment horizontal="center" vertical="center"/>
    </xf>
    <xf numFmtId="0" fontId="5" fillId="4" borderId="66" xfId="0" applyFont="1" applyFill="1" applyBorder="1" applyAlignment="1">
      <alignment horizontal="center" vertical="center" wrapText="1"/>
    </xf>
    <xf numFmtId="164" fontId="29" fillId="0" borderId="78" xfId="1" applyNumberFormat="1" applyFont="1" applyBorder="1" applyAlignment="1">
      <alignment horizontal="center" vertical="center"/>
    </xf>
    <xf numFmtId="164" fontId="29" fillId="0" borderId="63" xfId="1" applyNumberFormat="1" applyFont="1" applyBorder="1" applyAlignment="1">
      <alignment horizontal="center" vertical="center"/>
    </xf>
    <xf numFmtId="164" fontId="29" fillId="0" borderId="64" xfId="1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center"/>
    </xf>
    <xf numFmtId="0" fontId="1" fillId="11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vertical="center" wrapText="1"/>
    </xf>
    <xf numFmtId="0" fontId="20" fillId="3" borderId="3" xfId="2" applyFont="1" applyFill="1" applyBorder="1" applyAlignment="1">
      <alignment horizontal="left" vertical="center"/>
    </xf>
    <xf numFmtId="0" fontId="20" fillId="3" borderId="3" xfId="2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165" fontId="21" fillId="3" borderId="5" xfId="2" applyNumberFormat="1" applyFont="1" applyFill="1" applyBorder="1" applyAlignment="1">
      <alignment horizontal="center" vertical="center" wrapText="1" shrinkToFit="1"/>
    </xf>
    <xf numFmtId="165" fontId="21" fillId="3" borderId="81" xfId="2" applyNumberFormat="1" applyFont="1" applyFill="1" applyBorder="1" applyAlignment="1">
      <alignment horizontal="center" vertical="center" wrapText="1" shrinkToFit="1"/>
    </xf>
    <xf numFmtId="0" fontId="20" fillId="3" borderId="8" xfId="2" applyFont="1" applyFill="1" applyBorder="1" applyAlignment="1">
      <alignment horizontal="left" vertical="center"/>
    </xf>
    <xf numFmtId="0" fontId="20" fillId="3" borderId="8" xfId="2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165" fontId="21" fillId="3" borderId="44" xfId="2" applyNumberFormat="1" applyFont="1" applyFill="1" applyBorder="1" applyAlignment="1">
      <alignment horizontal="center" vertical="center" wrapText="1" shrinkToFit="1"/>
    </xf>
    <xf numFmtId="0" fontId="20" fillId="3" borderId="13" xfId="2" applyFont="1" applyFill="1" applyBorder="1" applyAlignment="1">
      <alignment horizontal="left" vertical="center" wrapText="1"/>
    </xf>
    <xf numFmtId="0" fontId="20" fillId="3" borderId="13" xfId="2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0" borderId="80" xfId="0" applyFont="1" applyBorder="1" applyAlignment="1">
      <alignment horizontal="center" vertical="center" wrapText="1"/>
    </xf>
    <xf numFmtId="0" fontId="16" fillId="0" borderId="83" xfId="0" applyFont="1" applyBorder="1" applyAlignment="1">
      <alignment horizontal="center" vertical="center" wrapText="1"/>
    </xf>
    <xf numFmtId="0" fontId="16" fillId="0" borderId="79" xfId="0" applyFont="1" applyBorder="1" applyAlignment="1">
      <alignment horizontal="center" vertical="center" wrapText="1"/>
    </xf>
    <xf numFmtId="0" fontId="16" fillId="0" borderId="84" xfId="0" applyFont="1" applyBorder="1" applyAlignment="1">
      <alignment horizontal="center" vertical="center" wrapText="1"/>
    </xf>
    <xf numFmtId="0" fontId="16" fillId="2" borderId="76" xfId="0" applyFont="1" applyFill="1" applyBorder="1" applyAlignment="1">
      <alignment horizontal="center" vertical="center" wrapText="1"/>
    </xf>
    <xf numFmtId="0" fontId="19" fillId="2" borderId="27" xfId="2" applyFont="1" applyFill="1" applyBorder="1" applyAlignment="1">
      <alignment horizontal="left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center" vertical="center" wrapText="1"/>
    </xf>
    <xf numFmtId="0" fontId="16" fillId="13" borderId="76" xfId="0" applyFont="1" applyFill="1" applyBorder="1" applyAlignment="1">
      <alignment horizontal="center" vertical="center" wrapText="1"/>
    </xf>
    <xf numFmtId="0" fontId="16" fillId="13" borderId="27" xfId="0" applyFont="1" applyFill="1" applyBorder="1" applyAlignment="1">
      <alignment horizontal="center" vertical="center" wrapText="1"/>
    </xf>
    <xf numFmtId="0" fontId="16" fillId="13" borderId="28" xfId="0" applyFont="1" applyFill="1" applyBorder="1" applyAlignment="1">
      <alignment horizontal="center" vertical="center" wrapText="1"/>
    </xf>
    <xf numFmtId="0" fontId="16" fillId="13" borderId="27" xfId="0" applyFont="1" applyFill="1" applyBorder="1" applyAlignment="1">
      <alignment horizontal="left" vertical="center" wrapText="1"/>
    </xf>
    <xf numFmtId="0" fontId="15" fillId="17" borderId="66" xfId="0" applyFont="1" applyFill="1" applyBorder="1" applyAlignment="1">
      <alignment horizontal="center" vertical="center" wrapText="1"/>
    </xf>
    <xf numFmtId="0" fontId="15" fillId="18" borderId="66" xfId="0" applyFont="1" applyFill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164" fontId="12" fillId="12" borderId="18" xfId="1" applyNumberFormat="1" applyFont="1" applyFill="1" applyBorder="1" applyAlignment="1">
      <alignment horizontal="center" vertical="center" wrapText="1"/>
    </xf>
    <xf numFmtId="0" fontId="36" fillId="7" borderId="66" xfId="0" applyFont="1" applyFill="1" applyBorder="1" applyAlignment="1">
      <alignment horizontal="center" vertical="center" wrapText="1"/>
    </xf>
    <xf numFmtId="0" fontId="36" fillId="7" borderId="76" xfId="0" applyFont="1" applyFill="1" applyBorder="1" applyAlignment="1">
      <alignment horizontal="center" vertical="center" wrapText="1"/>
    </xf>
    <xf numFmtId="0" fontId="36" fillId="7" borderId="27" xfId="0" applyFont="1" applyFill="1" applyBorder="1" applyAlignment="1">
      <alignment horizontal="center" vertical="center" wrapText="1"/>
    </xf>
    <xf numFmtId="0" fontId="36" fillId="7" borderId="28" xfId="0" applyFont="1" applyFill="1" applyBorder="1" applyAlignment="1">
      <alignment horizontal="center" vertical="center" wrapText="1"/>
    </xf>
    <xf numFmtId="164" fontId="37" fillId="4" borderId="66" xfId="1" applyNumberFormat="1" applyFont="1" applyFill="1" applyBorder="1" applyAlignment="1">
      <alignment vertical="center"/>
    </xf>
    <xf numFmtId="164" fontId="37" fillId="4" borderId="18" xfId="1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32" fillId="0" borderId="0" xfId="0" applyFont="1" applyAlignment="1">
      <alignment horizontal="right" vertical="center"/>
    </xf>
    <xf numFmtId="0" fontId="14" fillId="0" borderId="0" xfId="0" applyFont="1"/>
    <xf numFmtId="0" fontId="5" fillId="0" borderId="36" xfId="0" applyFont="1" applyBorder="1" applyAlignment="1">
      <alignment horizontal="center" vertical="center"/>
    </xf>
    <xf numFmtId="0" fontId="5" fillId="0" borderId="36" xfId="0" applyFont="1" applyBorder="1" applyAlignment="1">
      <alignment vertical="center"/>
    </xf>
    <xf numFmtId="0" fontId="14" fillId="4" borderId="37" xfId="0" applyFont="1" applyFill="1" applyBorder="1" applyAlignment="1">
      <alignment horizontal="center" vertical="center" wrapText="1"/>
    </xf>
    <xf numFmtId="0" fontId="14" fillId="4" borderId="28" xfId="0" applyFont="1" applyFill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 vertical="top" wrapText="1"/>
    </xf>
    <xf numFmtId="164" fontId="14" fillId="0" borderId="11" xfId="1" applyNumberFormat="1" applyFont="1" applyBorder="1" applyAlignment="1">
      <alignment horizontal="center" vertical="center"/>
    </xf>
    <xf numFmtId="164" fontId="14" fillId="0" borderId="5" xfId="1" applyNumberFormat="1" applyFont="1" applyBorder="1" applyAlignment="1">
      <alignment horizontal="center" vertical="center"/>
    </xf>
    <xf numFmtId="164" fontId="14" fillId="0" borderId="65" xfId="1" applyNumberFormat="1" applyFont="1" applyBorder="1" applyAlignment="1">
      <alignment horizontal="center" vertical="top" wrapText="1"/>
    </xf>
    <xf numFmtId="0" fontId="14" fillId="0" borderId="39" xfId="0" applyFont="1" applyBorder="1" applyAlignment="1">
      <alignment horizontal="center" vertical="center"/>
    </xf>
    <xf numFmtId="0" fontId="14" fillId="5" borderId="41" xfId="0" applyFont="1" applyFill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164" fontId="14" fillId="0" borderId="44" xfId="1" applyNumberFormat="1" applyFont="1" applyBorder="1" applyAlignment="1">
      <alignment horizontal="center" vertical="center"/>
    </xf>
    <xf numFmtId="164" fontId="14" fillId="0" borderId="14" xfId="1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164" fontId="5" fillId="4" borderId="18" xfId="1" applyNumberFormat="1" applyFont="1" applyFill="1" applyBorder="1" applyAlignment="1">
      <alignment horizontal="center"/>
    </xf>
    <xf numFmtId="0" fontId="29" fillId="0" borderId="2" xfId="0" applyFont="1" applyBorder="1" applyAlignment="1">
      <alignment vertical="center"/>
    </xf>
    <xf numFmtId="0" fontId="29" fillId="0" borderId="40" xfId="0" applyFont="1" applyBorder="1" applyAlignment="1">
      <alignment vertical="center"/>
    </xf>
    <xf numFmtId="0" fontId="29" fillId="0" borderId="2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 wrapText="1"/>
    </xf>
    <xf numFmtId="0" fontId="14" fillId="0" borderId="29" xfId="0" applyFont="1" applyBorder="1" applyAlignment="1">
      <alignment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164" fontId="14" fillId="0" borderId="19" xfId="1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4" fontId="14" fillId="0" borderId="11" xfId="1" applyNumberFormat="1" applyFont="1" applyBorder="1" applyAlignment="1">
      <alignment horizontal="center" vertical="center" wrapText="1"/>
    </xf>
    <xf numFmtId="164" fontId="14" fillId="0" borderId="5" xfId="1" applyNumberFormat="1" applyFont="1" applyBorder="1" applyAlignment="1">
      <alignment horizontal="center" vertical="center" wrapText="1"/>
    </xf>
    <xf numFmtId="164" fontId="14" fillId="0" borderId="42" xfId="1" applyNumberFormat="1" applyFont="1" applyBorder="1" applyAlignment="1">
      <alignment horizontal="center" vertical="top" wrapText="1"/>
    </xf>
    <xf numFmtId="164" fontId="14" fillId="0" borderId="16" xfId="1" applyNumberFormat="1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vertical="center" wrapText="1"/>
    </xf>
    <xf numFmtId="0" fontId="14" fillId="5" borderId="41" xfId="0" applyFont="1" applyFill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164" fontId="14" fillId="0" borderId="41" xfId="1" applyNumberFormat="1" applyFont="1" applyBorder="1" applyAlignment="1">
      <alignment horizontal="center" vertical="top" wrapText="1"/>
    </xf>
    <xf numFmtId="164" fontId="14" fillId="0" borderId="14" xfId="1" applyNumberFormat="1" applyFont="1" applyBorder="1" applyAlignment="1">
      <alignment horizontal="center" vertical="center" wrapText="1"/>
    </xf>
    <xf numFmtId="164" fontId="31" fillId="4" borderId="18" xfId="1" applyNumberFormat="1" applyFont="1" applyFill="1" applyBorder="1" applyAlignment="1">
      <alignment horizontal="center" vertical="center"/>
    </xf>
    <xf numFmtId="164" fontId="37" fillId="4" borderId="18" xfId="1" applyNumberFormat="1" applyFont="1" applyFill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 vertical="center" wrapText="1"/>
    </xf>
    <xf numFmtId="164" fontId="14" fillId="0" borderId="65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164" fontId="0" fillId="0" borderId="0" xfId="0" applyNumberFormat="1"/>
    <xf numFmtId="164" fontId="29" fillId="0" borderId="0" xfId="0" applyNumberFormat="1" applyFont="1"/>
    <xf numFmtId="0" fontId="33" fillId="14" borderId="10" xfId="0" applyFont="1" applyFill="1" applyBorder="1" applyAlignment="1">
      <alignment horizontal="center"/>
    </xf>
    <xf numFmtId="0" fontId="33" fillId="14" borderId="3" xfId="0" applyFont="1" applyFill="1" applyBorder="1" applyAlignment="1">
      <alignment horizontal="center"/>
    </xf>
    <xf numFmtId="0" fontId="33" fillId="14" borderId="11" xfId="0" applyFont="1" applyFill="1" applyBorder="1" applyAlignment="1">
      <alignment horizontal="center"/>
    </xf>
    <xf numFmtId="0" fontId="33" fillId="14" borderId="15" xfId="0" applyFont="1" applyFill="1" applyBorder="1" applyAlignment="1">
      <alignment horizontal="center"/>
    </xf>
    <xf numFmtId="0" fontId="33" fillId="14" borderId="6" xfId="0" applyFont="1" applyFill="1" applyBorder="1" applyAlignment="1">
      <alignment horizontal="center"/>
    </xf>
    <xf numFmtId="0" fontId="33" fillId="14" borderId="16" xfId="0" applyFont="1" applyFill="1" applyBorder="1" applyAlignment="1">
      <alignment horizontal="center"/>
    </xf>
    <xf numFmtId="0" fontId="31" fillId="7" borderId="7" xfId="0" applyFont="1" applyFill="1" applyBorder="1" applyAlignment="1">
      <alignment horizontal="center"/>
    </xf>
    <xf numFmtId="0" fontId="31" fillId="7" borderId="8" xfId="0" applyFont="1" applyFill="1" applyBorder="1" applyAlignment="1">
      <alignment horizontal="center"/>
    </xf>
    <xf numFmtId="0" fontId="31" fillId="7" borderId="9" xfId="0" applyFont="1" applyFill="1" applyBorder="1" applyAlignment="1">
      <alignment horizontal="center"/>
    </xf>
    <xf numFmtId="0" fontId="31" fillId="8" borderId="7" xfId="0" applyFont="1" applyFill="1" applyBorder="1" applyAlignment="1">
      <alignment horizontal="center"/>
    </xf>
    <xf numFmtId="0" fontId="31" fillId="8" borderId="8" xfId="0" applyFont="1" applyFill="1" applyBorder="1" applyAlignment="1">
      <alignment horizontal="center"/>
    </xf>
    <xf numFmtId="0" fontId="31" fillId="8" borderId="9" xfId="0" applyFont="1" applyFill="1" applyBorder="1" applyAlignment="1">
      <alignment horizontal="center"/>
    </xf>
    <xf numFmtId="0" fontId="31" fillId="10" borderId="7" xfId="0" applyFont="1" applyFill="1" applyBorder="1" applyAlignment="1">
      <alignment horizontal="center"/>
    </xf>
    <xf numFmtId="0" fontId="31" fillId="10" borderId="8" xfId="0" applyFont="1" applyFill="1" applyBorder="1" applyAlignment="1">
      <alignment horizontal="center"/>
    </xf>
    <xf numFmtId="0" fontId="31" fillId="10" borderId="9" xfId="0" applyFont="1" applyFill="1" applyBorder="1" applyAlignment="1">
      <alignment horizontal="center"/>
    </xf>
    <xf numFmtId="0" fontId="31" fillId="11" borderId="7" xfId="0" applyFont="1" applyFill="1" applyBorder="1" applyAlignment="1">
      <alignment horizontal="center"/>
    </xf>
    <xf numFmtId="0" fontId="31" fillId="11" borderId="8" xfId="0" applyFont="1" applyFill="1" applyBorder="1" applyAlignment="1">
      <alignment horizontal="center"/>
    </xf>
    <xf numFmtId="0" fontId="31" fillId="11" borderId="9" xfId="0" applyFont="1" applyFill="1" applyBorder="1" applyAlignment="1">
      <alignment horizontal="center"/>
    </xf>
    <xf numFmtId="0" fontId="31" fillId="9" borderId="7" xfId="0" applyFont="1" applyFill="1" applyBorder="1" applyAlignment="1">
      <alignment horizontal="center"/>
    </xf>
    <xf numFmtId="0" fontId="31" fillId="9" borderId="8" xfId="0" applyFont="1" applyFill="1" applyBorder="1" applyAlignment="1">
      <alignment horizontal="center"/>
    </xf>
    <xf numFmtId="0" fontId="31" fillId="9" borderId="9" xfId="0" applyFont="1" applyFill="1" applyBorder="1" applyAlignment="1">
      <alignment horizontal="center"/>
    </xf>
    <xf numFmtId="0" fontId="29" fillId="7" borderId="20" xfId="0" applyFont="1" applyFill="1" applyBorder="1" applyAlignment="1">
      <alignment horizontal="center"/>
    </xf>
    <xf numFmtId="0" fontId="29" fillId="7" borderId="21" xfId="0" applyFont="1" applyFill="1" applyBorder="1" applyAlignment="1">
      <alignment horizontal="center"/>
    </xf>
    <xf numFmtId="0" fontId="29" fillId="7" borderId="22" xfId="0" applyFont="1" applyFill="1" applyBorder="1" applyAlignment="1">
      <alignment horizontal="center"/>
    </xf>
    <xf numFmtId="0" fontId="29" fillId="2" borderId="23" xfId="0" applyFont="1" applyFill="1" applyBorder="1" applyAlignment="1">
      <alignment horizontal="center"/>
    </xf>
    <xf numFmtId="0" fontId="29" fillId="2" borderId="24" xfId="0" applyFont="1" applyFill="1" applyBorder="1" applyAlignment="1">
      <alignment horizontal="center"/>
    </xf>
    <xf numFmtId="0" fontId="29" fillId="2" borderId="25" xfId="0" applyFont="1" applyFill="1" applyBorder="1" applyAlignment="1">
      <alignment horizontal="center"/>
    </xf>
    <xf numFmtId="0" fontId="29" fillId="3" borderId="23" xfId="0" applyFont="1" applyFill="1" applyBorder="1" applyAlignment="1">
      <alignment horizontal="center"/>
    </xf>
    <xf numFmtId="0" fontId="29" fillId="3" borderId="24" xfId="0" applyFont="1" applyFill="1" applyBorder="1" applyAlignment="1">
      <alignment horizontal="center"/>
    </xf>
    <xf numFmtId="0" fontId="29" fillId="3" borderId="25" xfId="0" applyFont="1" applyFill="1" applyBorder="1" applyAlignment="1">
      <alignment horizontal="center"/>
    </xf>
    <xf numFmtId="0" fontId="29" fillId="12" borderId="23" xfId="0" applyFont="1" applyFill="1" applyBorder="1" applyAlignment="1">
      <alignment horizontal="center"/>
    </xf>
    <xf numFmtId="0" fontId="29" fillId="12" borderId="24" xfId="0" applyFont="1" applyFill="1" applyBorder="1" applyAlignment="1">
      <alignment horizontal="center"/>
    </xf>
    <xf numFmtId="0" fontId="29" fillId="12" borderId="25" xfId="0" applyFont="1" applyFill="1" applyBorder="1" applyAlignment="1">
      <alignment horizontal="center"/>
    </xf>
    <xf numFmtId="0" fontId="29" fillId="13" borderId="23" xfId="0" applyFont="1" applyFill="1" applyBorder="1" applyAlignment="1">
      <alignment horizontal="center"/>
    </xf>
    <xf numFmtId="0" fontId="29" fillId="13" borderId="24" xfId="0" applyFont="1" applyFill="1" applyBorder="1" applyAlignment="1">
      <alignment horizontal="center"/>
    </xf>
    <xf numFmtId="0" fontId="29" fillId="13" borderId="25" xfId="0" applyFont="1" applyFill="1" applyBorder="1" applyAlignment="1">
      <alignment horizontal="center"/>
    </xf>
    <xf numFmtId="0" fontId="15" fillId="10" borderId="68" xfId="0" applyFont="1" applyFill="1" applyBorder="1" applyAlignment="1">
      <alignment horizontal="center" vertical="center" wrapText="1"/>
    </xf>
    <xf numFmtId="0" fontId="15" fillId="10" borderId="80" xfId="0" applyFont="1" applyFill="1" applyBorder="1" applyAlignment="1">
      <alignment horizontal="center" vertical="center" wrapText="1"/>
    </xf>
    <xf numFmtId="0" fontId="15" fillId="10" borderId="8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0" fontId="15" fillId="0" borderId="75" xfId="0" applyFont="1" applyBorder="1" applyAlignment="1">
      <alignment horizontal="center" vertical="center" wrapText="1"/>
    </xf>
    <xf numFmtId="0" fontId="24" fillId="0" borderId="65" xfId="2" applyFont="1" applyBorder="1" applyAlignment="1">
      <alignment horizontal="center" vertical="center" wrapText="1"/>
    </xf>
    <xf numFmtId="0" fontId="25" fillId="0" borderId="65" xfId="2" applyFont="1" applyBorder="1" applyAlignment="1">
      <alignment horizontal="center" vertical="center" wrapText="1"/>
    </xf>
    <xf numFmtId="0" fontId="17" fillId="0" borderId="70" xfId="2" applyFont="1" applyBorder="1" applyAlignment="1">
      <alignment horizontal="center" vertical="center" wrapText="1"/>
    </xf>
    <xf numFmtId="0" fontId="17" fillId="0" borderId="71" xfId="2" applyFont="1" applyBorder="1" applyAlignment="1">
      <alignment horizontal="center" vertical="center" wrapText="1"/>
    </xf>
    <xf numFmtId="0" fontId="5" fillId="7" borderId="33" xfId="0" applyFont="1" applyFill="1" applyBorder="1" applyAlignment="1">
      <alignment horizontal="center" vertical="center"/>
    </xf>
    <xf numFmtId="0" fontId="5" fillId="7" borderId="34" xfId="0" applyFont="1" applyFill="1" applyBorder="1" applyAlignment="1">
      <alignment horizontal="center" vertical="center"/>
    </xf>
    <xf numFmtId="0" fontId="5" fillId="7" borderId="35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5" fillId="10" borderId="7" xfId="0" applyFont="1" applyFill="1" applyBorder="1" applyAlignment="1">
      <alignment horizontal="center"/>
    </xf>
    <xf numFmtId="0" fontId="5" fillId="10" borderId="8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center"/>
    </xf>
    <xf numFmtId="0" fontId="5" fillId="11" borderId="7" xfId="0" applyFont="1" applyFill="1" applyBorder="1" applyAlignment="1">
      <alignment horizontal="center"/>
    </xf>
    <xf numFmtId="0" fontId="5" fillId="11" borderId="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center"/>
    </xf>
    <xf numFmtId="0" fontId="5" fillId="9" borderId="7" xfId="0" applyFont="1" applyFill="1" applyBorder="1" applyAlignment="1">
      <alignment horizontal="center"/>
    </xf>
    <xf numFmtId="0" fontId="5" fillId="9" borderId="8" xfId="0" applyFont="1" applyFill="1" applyBorder="1" applyAlignment="1">
      <alignment horizontal="center"/>
    </xf>
    <xf numFmtId="0" fontId="5" fillId="9" borderId="9" xfId="0" applyFont="1" applyFill="1" applyBorder="1" applyAlignment="1">
      <alignment horizontal="center"/>
    </xf>
    <xf numFmtId="0" fontId="2" fillId="14" borderId="15" xfId="0" applyFont="1" applyFill="1" applyBorder="1" applyAlignment="1">
      <alignment horizontal="center" vertical="center"/>
    </xf>
    <xf numFmtId="0" fontId="2" fillId="14" borderId="6" xfId="0" applyFont="1" applyFill="1" applyBorder="1" applyAlignment="1">
      <alignment horizontal="center" vertical="center"/>
    </xf>
    <xf numFmtId="0" fontId="2" fillId="14" borderId="16" xfId="0" applyFont="1" applyFill="1" applyBorder="1" applyAlignment="1">
      <alignment horizontal="center" vertical="center"/>
    </xf>
    <xf numFmtId="0" fontId="0" fillId="7" borderId="30" xfId="0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/>
    </xf>
    <xf numFmtId="0" fontId="0" fillId="7" borderId="32" xfId="0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3" borderId="23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0" fontId="14" fillId="3" borderId="25" xfId="0" applyFont="1" applyFill="1" applyBorder="1" applyAlignment="1">
      <alignment horizontal="center"/>
    </xf>
    <xf numFmtId="0" fontId="14" fillId="12" borderId="23" xfId="0" applyFont="1" applyFill="1" applyBorder="1" applyAlignment="1">
      <alignment horizontal="center"/>
    </xf>
    <xf numFmtId="0" fontId="14" fillId="12" borderId="24" xfId="0" applyFont="1" applyFill="1" applyBorder="1" applyAlignment="1">
      <alignment horizontal="center"/>
    </xf>
    <xf numFmtId="0" fontId="14" fillId="12" borderId="25" xfId="0" applyFont="1" applyFill="1" applyBorder="1" applyAlignment="1">
      <alignment horizontal="center"/>
    </xf>
    <xf numFmtId="0" fontId="14" fillId="13" borderId="23" xfId="0" applyFont="1" applyFill="1" applyBorder="1" applyAlignment="1">
      <alignment horizontal="center"/>
    </xf>
    <xf numFmtId="0" fontId="14" fillId="13" borderId="24" xfId="0" applyFont="1" applyFill="1" applyBorder="1" applyAlignment="1">
      <alignment horizontal="center"/>
    </xf>
    <xf numFmtId="0" fontId="14" fillId="13" borderId="25" xfId="0" applyFont="1" applyFill="1" applyBorder="1" applyAlignment="1">
      <alignment horizontal="center"/>
    </xf>
    <xf numFmtId="0" fontId="38" fillId="14" borderId="15" xfId="0" applyFont="1" applyFill="1" applyBorder="1" applyAlignment="1">
      <alignment horizontal="center"/>
    </xf>
    <xf numFmtId="0" fontId="38" fillId="14" borderId="6" xfId="0" applyFont="1" applyFill="1" applyBorder="1" applyAlignment="1">
      <alignment horizontal="center"/>
    </xf>
    <xf numFmtId="0" fontId="38" fillId="14" borderId="16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center" vertical="center" textRotation="90"/>
    </xf>
    <xf numFmtId="0" fontId="11" fillId="10" borderId="1" xfId="0" applyFont="1" applyFill="1" applyBorder="1" applyAlignment="1">
      <alignment horizontal="center" vertical="center" textRotation="90"/>
    </xf>
    <xf numFmtId="0" fontId="1" fillId="7" borderId="1" xfId="0" applyFont="1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12" borderId="23" xfId="0" applyFill="1" applyBorder="1" applyAlignment="1">
      <alignment horizontal="center"/>
    </xf>
    <xf numFmtId="0" fontId="0" fillId="12" borderId="24" xfId="0" applyFill="1" applyBorder="1" applyAlignment="1">
      <alignment horizontal="center"/>
    </xf>
    <xf numFmtId="0" fontId="0" fillId="13" borderId="23" xfId="0" applyFill="1" applyBorder="1" applyAlignment="1">
      <alignment horizontal="center"/>
    </xf>
    <xf numFmtId="0" fontId="0" fillId="13" borderId="24" xfId="0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47" xfId="0" applyFont="1" applyFill="1" applyBorder="1" applyAlignment="1">
      <alignment horizontal="center"/>
    </xf>
    <xf numFmtId="0" fontId="5" fillId="7" borderId="9" xfId="0" applyFont="1" applyFill="1" applyBorder="1" applyAlignment="1">
      <alignment horizontal="center"/>
    </xf>
    <xf numFmtId="0" fontId="5" fillId="8" borderId="47" xfId="0" applyFont="1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7" borderId="49" xfId="0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5" fillId="10" borderId="47" xfId="0" applyFont="1" applyFill="1" applyBorder="1" applyAlignment="1">
      <alignment horizontal="center"/>
    </xf>
    <xf numFmtId="0" fontId="5" fillId="11" borderId="47" xfId="0" applyFont="1" applyFill="1" applyBorder="1" applyAlignment="1">
      <alignment horizontal="center"/>
    </xf>
    <xf numFmtId="0" fontId="5" fillId="9" borderId="47" xfId="0" applyFont="1" applyFill="1" applyBorder="1" applyAlignment="1">
      <alignment horizontal="center"/>
    </xf>
    <xf numFmtId="0" fontId="2" fillId="14" borderId="10" xfId="0" applyFont="1" applyFill="1" applyBorder="1" applyAlignment="1">
      <alignment horizontal="center"/>
    </xf>
    <xf numFmtId="0" fontId="2" fillId="14" borderId="3" xfId="0" applyFont="1" applyFill="1" applyBorder="1" applyAlignment="1">
      <alignment horizontal="center"/>
    </xf>
    <xf numFmtId="0" fontId="2" fillId="14" borderId="4" xfId="0" applyFont="1" applyFill="1" applyBorder="1" applyAlignment="1">
      <alignment horizontal="center"/>
    </xf>
    <xf numFmtId="0" fontId="2" fillId="14" borderId="11" xfId="0" applyFont="1" applyFill="1" applyBorder="1" applyAlignment="1">
      <alignment horizontal="center"/>
    </xf>
    <xf numFmtId="0" fontId="2" fillId="14" borderId="15" xfId="0" applyFont="1" applyFill="1" applyBorder="1" applyAlignment="1">
      <alignment horizontal="center"/>
    </xf>
    <xf numFmtId="0" fontId="2" fillId="14" borderId="6" xfId="0" applyFont="1" applyFill="1" applyBorder="1" applyAlignment="1">
      <alignment horizontal="center"/>
    </xf>
    <xf numFmtId="0" fontId="0" fillId="17" borderId="23" xfId="0" applyFill="1" applyBorder="1" applyAlignment="1">
      <alignment horizontal="center"/>
    </xf>
    <xf numFmtId="0" fontId="0" fillId="17" borderId="25" xfId="0" applyFill="1" applyBorder="1" applyAlignment="1">
      <alignment horizontal="center"/>
    </xf>
    <xf numFmtId="0" fontId="9" fillId="16" borderId="57" xfId="0" applyFont="1" applyFill="1" applyBorder="1" applyAlignment="1">
      <alignment horizontal="center" wrapText="1"/>
    </xf>
    <xf numFmtId="0" fontId="9" fillId="16" borderId="58" xfId="0" applyFont="1" applyFill="1" applyBorder="1" applyAlignment="1">
      <alignment horizontal="center"/>
    </xf>
    <xf numFmtId="0" fontId="9" fillId="16" borderId="59" xfId="0" applyFont="1" applyFill="1" applyBorder="1" applyAlignment="1">
      <alignment horizontal="center"/>
    </xf>
    <xf numFmtId="0" fontId="9" fillId="16" borderId="0" xfId="0" applyFont="1" applyFill="1" applyAlignment="1">
      <alignment horizontal="center"/>
    </xf>
    <xf numFmtId="0" fontId="5" fillId="7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5" fillId="8" borderId="8" xfId="0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5" fillId="11" borderId="9" xfId="0" applyFont="1" applyFill="1" applyBorder="1" applyAlignment="1">
      <alignment horizontal="center" vertical="center"/>
    </xf>
    <xf numFmtId="0" fontId="0" fillId="12" borderId="25" xfId="0" applyFill="1" applyBorder="1" applyAlignment="1">
      <alignment horizontal="center"/>
    </xf>
    <xf numFmtId="0" fontId="0" fillId="17" borderId="23" xfId="0" applyFill="1" applyBorder="1" applyAlignment="1">
      <alignment horizontal="center" vertical="center"/>
    </xf>
    <xf numFmtId="0" fontId="0" fillId="17" borderId="25" xfId="0" applyFill="1" applyBorder="1" applyAlignment="1">
      <alignment horizontal="center" vertical="center"/>
    </xf>
    <xf numFmtId="0" fontId="5" fillId="17" borderId="7" xfId="0" applyFont="1" applyFill="1" applyBorder="1" applyAlignment="1">
      <alignment horizontal="center" vertical="center"/>
    </xf>
    <xf numFmtId="0" fontId="5" fillId="17" borderId="9" xfId="0" applyFont="1" applyFill="1" applyBorder="1" applyAlignment="1">
      <alignment horizontal="center" vertical="center"/>
    </xf>
    <xf numFmtId="0" fontId="2" fillId="14" borderId="16" xfId="0" applyFont="1" applyFill="1" applyBorder="1" applyAlignment="1">
      <alignment horizontal="center"/>
    </xf>
    <xf numFmtId="0" fontId="9" fillId="16" borderId="57" xfId="0" applyFont="1" applyFill="1" applyBorder="1" applyAlignment="1">
      <alignment horizontal="center" vertical="center" wrapText="1"/>
    </xf>
    <xf numFmtId="0" fontId="9" fillId="16" borderId="58" xfId="0" applyFont="1" applyFill="1" applyBorder="1" applyAlignment="1">
      <alignment horizontal="center" vertical="center"/>
    </xf>
    <xf numFmtId="0" fontId="9" fillId="16" borderId="59" xfId="0" applyFont="1" applyFill="1" applyBorder="1" applyAlignment="1">
      <alignment horizontal="center" vertical="center"/>
    </xf>
    <xf numFmtId="0" fontId="9" fillId="16" borderId="0" xfId="0" applyFont="1" applyFill="1" applyAlignment="1">
      <alignment horizontal="center" vertical="center"/>
    </xf>
    <xf numFmtId="0" fontId="0" fillId="7" borderId="20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12" borderId="23" xfId="0" applyFill="1" applyBorder="1" applyAlignment="1">
      <alignment horizontal="center" vertical="center"/>
    </xf>
    <xf numFmtId="0" fontId="0" fillId="12" borderId="25" xfId="0" applyFill="1" applyBorder="1" applyAlignment="1">
      <alignment horizontal="center" vertical="center"/>
    </xf>
    <xf numFmtId="164" fontId="10" fillId="6" borderId="3" xfId="1" applyNumberFormat="1" applyFont="1" applyFill="1" applyBorder="1"/>
    <xf numFmtId="164" fontId="10" fillId="6" borderId="3" xfId="1" applyNumberFormat="1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164" fontId="29" fillId="0" borderId="0" xfId="0" applyNumberFormat="1" applyFont="1" applyAlignment="1">
      <alignment vertical="center"/>
    </xf>
    <xf numFmtId="43" fontId="29" fillId="0" borderId="0" xfId="0" applyNumberFormat="1" applyFont="1" applyAlignment="1">
      <alignment vertical="center"/>
    </xf>
    <xf numFmtId="0" fontId="39" fillId="14" borderId="59" xfId="0" applyFont="1" applyFill="1" applyBorder="1" applyAlignment="1">
      <alignment horizontal="center"/>
    </xf>
    <xf numFmtId="0" fontId="39" fillId="14" borderId="0" xfId="0" applyFont="1" applyFill="1" applyBorder="1" applyAlignment="1">
      <alignment horizontal="center"/>
    </xf>
    <xf numFmtId="164" fontId="10" fillId="6" borderId="3" xfId="1" applyNumberFormat="1" applyFont="1" applyFill="1" applyBorder="1" applyAlignment="1">
      <alignment horizontal="center"/>
    </xf>
    <xf numFmtId="0" fontId="39" fillId="14" borderId="85" xfId="0" applyFont="1" applyFill="1" applyBorder="1" applyAlignment="1">
      <alignment horizontal="center"/>
    </xf>
    <xf numFmtId="0" fontId="36" fillId="7" borderId="36" xfId="0" applyFont="1" applyFill="1" applyBorder="1" applyAlignment="1">
      <alignment horizontal="center"/>
    </xf>
    <xf numFmtId="0" fontId="36" fillId="7" borderId="37" xfId="0" applyFont="1" applyFill="1" applyBorder="1" applyAlignment="1">
      <alignment horizontal="center"/>
    </xf>
    <xf numFmtId="0" fontId="36" fillId="8" borderId="36" xfId="0" applyFont="1" applyFill="1" applyBorder="1" applyAlignment="1">
      <alignment horizontal="center"/>
    </xf>
    <xf numFmtId="0" fontId="36" fillId="8" borderId="37" xfId="0" applyFont="1" applyFill="1" applyBorder="1" applyAlignment="1">
      <alignment horizontal="center"/>
    </xf>
    <xf numFmtId="0" fontId="36" fillId="10" borderId="36" xfId="0" applyFont="1" applyFill="1" applyBorder="1" applyAlignment="1">
      <alignment horizontal="center"/>
    </xf>
    <xf numFmtId="0" fontId="36" fillId="10" borderId="37" xfId="0" applyFont="1" applyFill="1" applyBorder="1" applyAlignment="1">
      <alignment horizontal="center"/>
    </xf>
    <xf numFmtId="0" fontId="36" fillId="11" borderId="36" xfId="0" applyFont="1" applyFill="1" applyBorder="1" applyAlignment="1">
      <alignment horizontal="center"/>
    </xf>
    <xf numFmtId="0" fontId="36" fillId="11" borderId="37" xfId="0" applyFont="1" applyFill="1" applyBorder="1" applyAlignment="1">
      <alignment horizontal="center"/>
    </xf>
    <xf numFmtId="0" fontId="36" fillId="9" borderId="36" xfId="0" applyFont="1" applyFill="1" applyBorder="1" applyAlignment="1">
      <alignment horizontal="center"/>
    </xf>
    <xf numFmtId="164" fontId="0" fillId="0" borderId="18" xfId="0" applyNumberFormat="1" applyBorder="1" applyAlignment="1">
      <alignment vertical="center"/>
    </xf>
    <xf numFmtId="164" fontId="10" fillId="6" borderId="18" xfId="1" applyNumberFormat="1" applyFont="1" applyFill="1" applyBorder="1"/>
    <xf numFmtId="0" fontId="1" fillId="11" borderId="26" xfId="0" applyFont="1" applyFill="1" applyBorder="1" applyAlignment="1">
      <alignment horizontal="center" vertical="center"/>
    </xf>
    <xf numFmtId="0" fontId="1" fillId="11" borderId="27" xfId="0" applyFont="1" applyFill="1" applyBorder="1" applyAlignment="1">
      <alignment vertical="center"/>
    </xf>
    <xf numFmtId="0" fontId="36" fillId="7" borderId="27" xfId="0" applyFont="1" applyFill="1" applyBorder="1" applyAlignment="1">
      <alignment horizontal="center"/>
    </xf>
    <xf numFmtId="0" fontId="36" fillId="2" borderId="27" xfId="0" applyFont="1" applyFill="1" applyBorder="1" applyAlignment="1">
      <alignment horizontal="center"/>
    </xf>
    <xf numFmtId="0" fontId="36" fillId="3" borderId="27" xfId="0" applyFont="1" applyFill="1" applyBorder="1" applyAlignment="1">
      <alignment horizontal="center"/>
    </xf>
    <xf numFmtId="0" fontId="36" fillId="12" borderId="27" xfId="0" applyFont="1" applyFill="1" applyBorder="1" applyAlignment="1">
      <alignment horizontal="center"/>
    </xf>
    <xf numFmtId="0" fontId="36" fillId="13" borderId="27" xfId="0" applyFont="1" applyFill="1" applyBorder="1" applyAlignment="1">
      <alignment horizontal="center"/>
    </xf>
    <xf numFmtId="164" fontId="0" fillId="0" borderId="19" xfId="1" applyNumberFormat="1" applyFont="1" applyBorder="1" applyAlignment="1">
      <alignment horizontal="center"/>
    </xf>
    <xf numFmtId="0" fontId="0" fillId="0" borderId="13" xfId="0" applyBorder="1" applyAlignment="1">
      <alignment vertical="center"/>
    </xf>
    <xf numFmtId="164" fontId="10" fillId="6" borderId="13" xfId="1" applyNumberFormat="1" applyFont="1" applyFill="1" applyBorder="1" applyAlignment="1">
      <alignment horizontal="center" vertical="center"/>
    </xf>
    <xf numFmtId="164" fontId="10" fillId="6" borderId="13" xfId="1" applyNumberFormat="1" applyFont="1" applyFill="1" applyBorder="1"/>
    <xf numFmtId="0" fontId="36" fillId="9" borderId="77" xfId="0" applyFont="1" applyFill="1" applyBorder="1" applyAlignment="1">
      <alignment horizontal="center"/>
    </xf>
    <xf numFmtId="0" fontId="1" fillId="19" borderId="57" xfId="0" applyFont="1" applyFill="1" applyBorder="1" applyAlignment="1">
      <alignment horizontal="center" vertical="center"/>
    </xf>
    <xf numFmtId="0" fontId="1" fillId="19" borderId="86" xfId="0" applyFont="1" applyFill="1" applyBorder="1" applyAlignment="1">
      <alignment horizontal="center" vertical="center"/>
    </xf>
    <xf numFmtId="0" fontId="1" fillId="19" borderId="87" xfId="0" applyFont="1" applyFill="1" applyBorder="1" applyAlignment="1">
      <alignment horizontal="center" vertical="center"/>
    </xf>
    <xf numFmtId="0" fontId="1" fillId="19" borderId="54" xfId="0" applyFont="1" applyFill="1" applyBorder="1" applyAlignment="1">
      <alignment horizontal="center" vertical="center"/>
    </xf>
    <xf numFmtId="0" fontId="36" fillId="20" borderId="27" xfId="0" applyFont="1" applyFill="1" applyBorder="1" applyAlignment="1">
      <alignment horizontal="center"/>
    </xf>
    <xf numFmtId="164" fontId="0" fillId="0" borderId="84" xfId="1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164" fontId="10" fillId="0" borderId="0" xfId="1" applyNumberFormat="1" applyFont="1" applyAlignment="1">
      <alignment vertical="center"/>
    </xf>
    <xf numFmtId="164" fontId="40" fillId="13" borderId="26" xfId="1" applyNumberFormat="1" applyFont="1" applyFill="1" applyBorder="1" applyAlignment="1">
      <alignment horizontal="center" vertical="center"/>
    </xf>
    <xf numFmtId="164" fontId="40" fillId="13" borderId="28" xfId="1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5D00811C-4BC2-4504-A4DC-5AB2A3BF55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11ACF-19F8-43C1-963D-D21C2A90E388}">
  <sheetPr>
    <pageSetUpPr fitToPage="1"/>
  </sheetPr>
  <dimension ref="C2:P11"/>
  <sheetViews>
    <sheetView showGridLines="0" tabSelected="1" topLeftCell="B1" zoomScale="80" zoomScaleNormal="80" workbookViewId="0">
      <selection activeCell="D14" sqref="D14"/>
    </sheetView>
  </sheetViews>
  <sheetFormatPr defaultRowHeight="14.5" x14ac:dyDescent="0.35"/>
  <cols>
    <col min="3" max="3" width="6.1796875" customWidth="1"/>
    <col min="4" max="4" width="19.6328125" customWidth="1"/>
    <col min="5" max="5" width="12.6328125" customWidth="1"/>
    <col min="6" max="6" width="12.453125" customWidth="1"/>
    <col min="7" max="7" width="14.26953125" customWidth="1"/>
    <col min="8" max="8" width="13.36328125" customWidth="1"/>
    <col min="9" max="9" width="13.90625" customWidth="1"/>
    <col min="10" max="10" width="13.453125" customWidth="1"/>
    <col min="11" max="11" width="12.7265625" customWidth="1"/>
    <col min="12" max="12" width="15.1796875" customWidth="1"/>
    <col min="13" max="13" width="16.1796875" customWidth="1"/>
    <col min="14" max="14" width="15.54296875" customWidth="1"/>
    <col min="15" max="15" width="14.7265625" style="1" customWidth="1"/>
    <col min="16" max="16" width="13.90625" customWidth="1"/>
  </cols>
  <sheetData>
    <row r="2" spans="3:16" ht="15.5" x14ac:dyDescent="0.35">
      <c r="C2" s="115" t="s">
        <v>234</v>
      </c>
    </row>
    <row r="4" spans="3:16" ht="15" thickBot="1" x14ac:dyDescent="0.4"/>
    <row r="5" spans="3:16" ht="15" thickBot="1" x14ac:dyDescent="0.4">
      <c r="E5" s="420" t="s">
        <v>2</v>
      </c>
      <c r="F5" s="421"/>
      <c r="G5" s="422" t="s">
        <v>1</v>
      </c>
      <c r="H5" s="423"/>
      <c r="I5" s="424" t="s">
        <v>3</v>
      </c>
      <c r="J5" s="425"/>
      <c r="K5" s="426" t="s">
        <v>4</v>
      </c>
      <c r="L5" s="427"/>
      <c r="M5" s="428" t="s">
        <v>5</v>
      </c>
      <c r="N5" s="442"/>
      <c r="O5" s="443" t="s">
        <v>85</v>
      </c>
      <c r="P5" s="444"/>
    </row>
    <row r="6" spans="3:16" ht="15" thickBot="1" x14ac:dyDescent="0.4">
      <c r="E6" s="416" t="s">
        <v>9</v>
      </c>
      <c r="F6" s="419"/>
      <c r="G6" s="416" t="s">
        <v>8</v>
      </c>
      <c r="H6" s="419"/>
      <c r="I6" s="416" t="s">
        <v>8</v>
      </c>
      <c r="J6" s="419"/>
      <c r="K6" s="416" t="s">
        <v>8</v>
      </c>
      <c r="L6" s="419"/>
      <c r="M6" s="416" t="s">
        <v>8</v>
      </c>
      <c r="N6" s="417"/>
      <c r="O6" s="445"/>
      <c r="P6" s="446"/>
    </row>
    <row r="7" spans="3:16" ht="15" thickBot="1" x14ac:dyDescent="0.4">
      <c r="C7" s="431" t="s">
        <v>83</v>
      </c>
      <c r="D7" s="432" t="s">
        <v>224</v>
      </c>
      <c r="E7" s="433" t="s">
        <v>232</v>
      </c>
      <c r="F7" s="433" t="s">
        <v>233</v>
      </c>
      <c r="G7" s="434" t="s">
        <v>232</v>
      </c>
      <c r="H7" s="434" t="s">
        <v>233</v>
      </c>
      <c r="I7" s="435" t="s">
        <v>232</v>
      </c>
      <c r="J7" s="435" t="s">
        <v>233</v>
      </c>
      <c r="K7" s="436" t="s">
        <v>232</v>
      </c>
      <c r="L7" s="436" t="s">
        <v>233</v>
      </c>
      <c r="M7" s="437" t="s">
        <v>232</v>
      </c>
      <c r="N7" s="437" t="s">
        <v>233</v>
      </c>
      <c r="O7" s="447" t="s">
        <v>232</v>
      </c>
      <c r="P7" s="447" t="s">
        <v>233</v>
      </c>
    </row>
    <row r="8" spans="3:16" ht="15.5" x14ac:dyDescent="0.35">
      <c r="C8" s="14">
        <v>1</v>
      </c>
      <c r="D8" s="413" t="s">
        <v>225</v>
      </c>
      <c r="E8" s="429">
        <v>35532000</v>
      </c>
      <c r="F8" s="430">
        <v>38374560</v>
      </c>
      <c r="G8" s="430">
        <v>19116000</v>
      </c>
      <c r="H8" s="430">
        <v>20645280</v>
      </c>
      <c r="I8" s="430">
        <v>26328000</v>
      </c>
      <c r="J8" s="430">
        <v>28434240</v>
      </c>
      <c r="K8" s="430">
        <v>26328000</v>
      </c>
      <c r="L8" s="430">
        <v>28434240</v>
      </c>
      <c r="M8" s="430">
        <v>14088000</v>
      </c>
      <c r="N8" s="430">
        <v>15215040</v>
      </c>
      <c r="O8" s="438">
        <f>SUM(E8,G8,I8,K8,M8)</f>
        <v>121392000</v>
      </c>
      <c r="P8" s="438">
        <f>SUM(F8,H8,J8,L8,N8)</f>
        <v>131103360</v>
      </c>
    </row>
    <row r="9" spans="3:16" ht="15.5" x14ac:dyDescent="0.35">
      <c r="C9" s="7">
        <v>2</v>
      </c>
      <c r="D9" s="265" t="s">
        <v>226</v>
      </c>
      <c r="E9" s="412">
        <v>25415000</v>
      </c>
      <c r="F9" s="412" t="s">
        <v>151</v>
      </c>
      <c r="G9" s="418">
        <v>24812240</v>
      </c>
      <c r="H9" s="418" t="s">
        <v>151</v>
      </c>
      <c r="I9" s="411">
        <v>23502240</v>
      </c>
      <c r="J9" s="411" t="s">
        <v>151</v>
      </c>
      <c r="K9" s="411">
        <v>19352240</v>
      </c>
      <c r="L9" s="411" t="s">
        <v>151</v>
      </c>
      <c r="M9" s="411">
        <v>24612240</v>
      </c>
      <c r="N9" s="411" t="s">
        <v>151</v>
      </c>
      <c r="O9" s="438">
        <f t="shared" ref="O9:O10" si="0">SUM(E9,G9,I9,K9,M9)</f>
        <v>117693960</v>
      </c>
      <c r="P9" s="438">
        <f t="shared" ref="P9:P10" si="1">SUM(F9,H9,J9,L9,N9)</f>
        <v>0</v>
      </c>
    </row>
    <row r="10" spans="3:16" ht="16" thickBot="1" x14ac:dyDescent="0.4">
      <c r="C10" s="9">
        <v>3</v>
      </c>
      <c r="D10" s="439" t="s">
        <v>227</v>
      </c>
      <c r="E10" s="440">
        <f>F10</f>
        <v>1672500</v>
      </c>
      <c r="F10" s="440">
        <v>1672500</v>
      </c>
      <c r="G10" s="441">
        <f>H10</f>
        <v>1196250</v>
      </c>
      <c r="H10" s="441">
        <v>1196250</v>
      </c>
      <c r="I10" s="441">
        <f>J10</f>
        <v>1196250</v>
      </c>
      <c r="J10" s="441">
        <v>1196250</v>
      </c>
      <c r="K10" s="441">
        <f>L10</f>
        <v>1196250</v>
      </c>
      <c r="L10" s="441">
        <v>1196250</v>
      </c>
      <c r="M10" s="441">
        <f>N10</f>
        <v>1196250</v>
      </c>
      <c r="N10" s="441">
        <v>1196250</v>
      </c>
      <c r="O10" s="448">
        <f t="shared" si="0"/>
        <v>6457500</v>
      </c>
      <c r="P10" s="448">
        <f t="shared" si="1"/>
        <v>6457500</v>
      </c>
    </row>
    <row r="11" spans="3:16" s="449" customFormat="1" ht="23" customHeight="1" thickBot="1" x14ac:dyDescent="0.4">
      <c r="F11" s="450"/>
      <c r="G11" s="450"/>
      <c r="H11" s="450"/>
      <c r="I11" s="450"/>
      <c r="J11" s="450"/>
      <c r="K11" s="450"/>
      <c r="L11" s="450"/>
      <c r="M11" s="450"/>
      <c r="N11" s="450"/>
      <c r="O11" s="451">
        <f>SUM(O8:O10)</f>
        <v>245543460</v>
      </c>
      <c r="P11" s="452">
        <f>SUM(P8:P10)</f>
        <v>137560860</v>
      </c>
    </row>
  </sheetData>
  <mergeCells count="11">
    <mergeCell ref="K6:L6"/>
    <mergeCell ref="K5:L5"/>
    <mergeCell ref="M5:N5"/>
    <mergeCell ref="M6:N6"/>
    <mergeCell ref="O5:P6"/>
    <mergeCell ref="E6:F6"/>
    <mergeCell ref="E5:F5"/>
    <mergeCell ref="G6:H6"/>
    <mergeCell ref="G5:H5"/>
    <mergeCell ref="I5:J5"/>
    <mergeCell ref="I6:J6"/>
  </mergeCells>
  <pageMargins left="0.25" right="0.25" top="0.75" bottom="0.75" header="0.3" footer="0.3"/>
  <pageSetup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557A5-6C36-4068-814C-F88366B42494}">
  <sheetPr>
    <pageSetUpPr fitToPage="1"/>
  </sheetPr>
  <dimension ref="B1:X23"/>
  <sheetViews>
    <sheetView showGridLines="0" topLeftCell="A10" zoomScale="50" zoomScaleNormal="50" workbookViewId="0">
      <selection activeCell="A21" sqref="A21"/>
    </sheetView>
  </sheetViews>
  <sheetFormatPr defaultRowHeight="14.5" x14ac:dyDescent="0.35"/>
  <cols>
    <col min="2" max="2" width="7.453125" customWidth="1"/>
    <col min="3" max="3" width="25.1796875" customWidth="1"/>
    <col min="4" max="18" width="15" customWidth="1"/>
    <col min="19" max="19" width="14.453125" customWidth="1"/>
    <col min="20" max="20" width="14.453125" bestFit="1" customWidth="1"/>
    <col min="21" max="21" width="18" customWidth="1"/>
    <col min="22" max="22" width="20.36328125" customWidth="1"/>
    <col min="23" max="24" width="18.08984375" bestFit="1" customWidth="1"/>
  </cols>
  <sheetData>
    <row r="1" spans="2:24" x14ac:dyDescent="0.35">
      <c r="U1" t="s">
        <v>155</v>
      </c>
    </row>
    <row r="3" spans="2:24" ht="23.5" x14ac:dyDescent="0.55000000000000004">
      <c r="B3" s="162" t="s">
        <v>177</v>
      </c>
    </row>
    <row r="6" spans="2:24" ht="15" thickBot="1" x14ac:dyDescent="0.4"/>
    <row r="7" spans="2:24" ht="21" x14ac:dyDescent="0.5">
      <c r="C7" s="136" t="s">
        <v>0</v>
      </c>
      <c r="D7" s="274" t="s">
        <v>2</v>
      </c>
      <c r="E7" s="275"/>
      <c r="F7" s="276"/>
      <c r="G7" s="277" t="s">
        <v>1</v>
      </c>
      <c r="H7" s="278"/>
      <c r="I7" s="279"/>
      <c r="J7" s="280" t="s">
        <v>3</v>
      </c>
      <c r="K7" s="281"/>
      <c r="L7" s="282"/>
      <c r="M7" s="283" t="s">
        <v>4</v>
      </c>
      <c r="N7" s="284"/>
      <c r="O7" s="285"/>
      <c r="P7" s="286" t="s">
        <v>5</v>
      </c>
      <c r="Q7" s="287"/>
      <c r="R7" s="288"/>
    </row>
    <row r="8" spans="2:24" ht="21" x14ac:dyDescent="0.5">
      <c r="C8" s="136" t="s">
        <v>6</v>
      </c>
      <c r="D8" s="268" t="s">
        <v>9</v>
      </c>
      <c r="E8" s="269"/>
      <c r="F8" s="270"/>
      <c r="G8" s="271" t="s">
        <v>8</v>
      </c>
      <c r="H8" s="272"/>
      <c r="I8" s="273"/>
      <c r="J8" s="271" t="s">
        <v>8</v>
      </c>
      <c r="K8" s="272"/>
      <c r="L8" s="273"/>
      <c r="M8" s="271" t="s">
        <v>8</v>
      </c>
      <c r="N8" s="272"/>
      <c r="O8" s="273"/>
      <c r="P8" s="271" t="s">
        <v>8</v>
      </c>
      <c r="Q8" s="272"/>
      <c r="R8" s="273"/>
    </row>
    <row r="9" spans="2:24" ht="21.5" thickBot="1" x14ac:dyDescent="0.55000000000000004">
      <c r="C9" s="136" t="s">
        <v>7</v>
      </c>
      <c r="D9" s="289">
        <v>400</v>
      </c>
      <c r="E9" s="290"/>
      <c r="F9" s="291"/>
      <c r="G9" s="292">
        <v>100</v>
      </c>
      <c r="H9" s="293"/>
      <c r="I9" s="294"/>
      <c r="J9" s="295">
        <v>100</v>
      </c>
      <c r="K9" s="296"/>
      <c r="L9" s="297"/>
      <c r="M9" s="298">
        <v>100</v>
      </c>
      <c r="N9" s="299"/>
      <c r="O9" s="300"/>
      <c r="P9" s="301">
        <v>100</v>
      </c>
      <c r="Q9" s="302"/>
      <c r="R9" s="303"/>
    </row>
    <row r="10" spans="2:24" s="80" customFormat="1" ht="112.5" customHeight="1" thickBot="1" x14ac:dyDescent="0.4">
      <c r="B10" s="160" t="s">
        <v>83</v>
      </c>
      <c r="C10" s="161" t="s">
        <v>87</v>
      </c>
      <c r="D10" s="140" t="s">
        <v>77</v>
      </c>
      <c r="E10" s="141" t="s">
        <v>78</v>
      </c>
      <c r="F10" s="142" t="s">
        <v>79</v>
      </c>
      <c r="G10" s="143" t="s">
        <v>77</v>
      </c>
      <c r="H10" s="144" t="s">
        <v>78</v>
      </c>
      <c r="I10" s="145" t="s">
        <v>79</v>
      </c>
      <c r="J10" s="146" t="s">
        <v>77</v>
      </c>
      <c r="K10" s="147" t="s">
        <v>78</v>
      </c>
      <c r="L10" s="148" t="s">
        <v>79</v>
      </c>
      <c r="M10" s="149" t="s">
        <v>77</v>
      </c>
      <c r="N10" s="150" t="s">
        <v>78</v>
      </c>
      <c r="O10" s="151" t="s">
        <v>79</v>
      </c>
      <c r="P10" s="152" t="s">
        <v>77</v>
      </c>
      <c r="Q10" s="153" t="s">
        <v>78</v>
      </c>
      <c r="R10" s="154" t="s">
        <v>79</v>
      </c>
      <c r="S10" s="158" t="s">
        <v>86</v>
      </c>
      <c r="T10" s="163" t="s">
        <v>84</v>
      </c>
      <c r="U10" s="167" t="s">
        <v>178</v>
      </c>
      <c r="V10" s="159" t="s">
        <v>179</v>
      </c>
    </row>
    <row r="11" spans="2:24" s="123" customFormat="1" ht="35.5" customHeight="1" x14ac:dyDescent="0.35">
      <c r="B11" s="119">
        <v>1</v>
      </c>
      <c r="C11" s="155" t="s">
        <v>10</v>
      </c>
      <c r="D11" s="119">
        <v>8</v>
      </c>
      <c r="E11" s="120">
        <v>0</v>
      </c>
      <c r="F11" s="121">
        <f t="shared" ref="F11:F12" si="0">D11-E11</f>
        <v>8</v>
      </c>
      <c r="G11" s="119">
        <v>6</v>
      </c>
      <c r="H11" s="120">
        <v>1</v>
      </c>
      <c r="I11" s="121">
        <f>G11-H11</f>
        <v>5</v>
      </c>
      <c r="J11" s="119">
        <v>6</v>
      </c>
      <c r="K11" s="120">
        <v>0</v>
      </c>
      <c r="L11" s="121">
        <f t="shared" ref="L11:L12" si="1">J11-K11</f>
        <v>6</v>
      </c>
      <c r="M11" s="119">
        <v>6</v>
      </c>
      <c r="N11" s="120">
        <v>0</v>
      </c>
      <c r="O11" s="121">
        <f t="shared" ref="O11:O12" si="2">M11-N11</f>
        <v>6</v>
      </c>
      <c r="P11" s="119">
        <v>6</v>
      </c>
      <c r="Q11" s="120">
        <v>0</v>
      </c>
      <c r="R11" s="121">
        <f t="shared" ref="R11:R12" si="3">P11-Q11</f>
        <v>6</v>
      </c>
      <c r="S11" s="156">
        <v>50000</v>
      </c>
      <c r="T11" s="164">
        <f>S11*(SUM(F11,I11,L11,O11,R11))</f>
        <v>1550000</v>
      </c>
      <c r="U11" s="168">
        <f>T11*12</f>
        <v>18600000</v>
      </c>
      <c r="V11" s="157">
        <f>U11*1.08</f>
        <v>20088000</v>
      </c>
      <c r="W11" s="414">
        <f>R11*S11*12</f>
        <v>3600000</v>
      </c>
      <c r="X11" s="415">
        <f>W11*1.08</f>
        <v>3888000.0000000005</v>
      </c>
    </row>
    <row r="12" spans="2:24" s="123" customFormat="1" ht="35.5" customHeight="1" x14ac:dyDescent="0.35">
      <c r="B12" s="117">
        <v>2</v>
      </c>
      <c r="C12" s="118" t="s">
        <v>176</v>
      </c>
      <c r="D12" s="117">
        <v>40</v>
      </c>
      <c r="E12" s="124">
        <v>12</v>
      </c>
      <c r="F12" s="125">
        <f t="shared" si="0"/>
        <v>28</v>
      </c>
      <c r="G12" s="117">
        <v>25</v>
      </c>
      <c r="H12" s="124">
        <v>8</v>
      </c>
      <c r="I12" s="125">
        <f>G12-H12</f>
        <v>17</v>
      </c>
      <c r="J12" s="117">
        <v>25</v>
      </c>
      <c r="K12" s="124">
        <v>0</v>
      </c>
      <c r="L12" s="125">
        <f t="shared" si="1"/>
        <v>25</v>
      </c>
      <c r="M12" s="117">
        <v>25</v>
      </c>
      <c r="N12" s="124">
        <v>0</v>
      </c>
      <c r="O12" s="125">
        <f t="shared" si="2"/>
        <v>25</v>
      </c>
      <c r="P12" s="117">
        <v>25</v>
      </c>
      <c r="Q12" s="124">
        <v>15</v>
      </c>
      <c r="R12" s="125">
        <f t="shared" si="3"/>
        <v>10</v>
      </c>
      <c r="S12" s="122">
        <v>22000</v>
      </c>
      <c r="T12" s="165">
        <f t="shared" ref="T12:T22" si="4">S12*(SUM(F12,I12,L12,O12,R12))</f>
        <v>2310000</v>
      </c>
      <c r="U12" s="169">
        <f t="shared" ref="U12:U22" si="5">T12*12</f>
        <v>27720000</v>
      </c>
      <c r="V12" s="157">
        <f t="shared" ref="V12:V22" si="6">U12*1.08</f>
        <v>29937600.000000004</v>
      </c>
      <c r="W12" s="414">
        <f t="shared" ref="W12:W22" si="7">R12*S12*12</f>
        <v>2640000</v>
      </c>
      <c r="X12" s="415">
        <f t="shared" ref="X12:X22" si="8">W12*1.08</f>
        <v>2851200</v>
      </c>
    </row>
    <row r="13" spans="2:24" s="123" customFormat="1" ht="35.5" customHeight="1" x14ac:dyDescent="0.35">
      <c r="B13" s="117">
        <v>3</v>
      </c>
      <c r="C13" s="118" t="s">
        <v>12</v>
      </c>
      <c r="D13" s="117">
        <v>2</v>
      </c>
      <c r="E13" s="124">
        <v>0</v>
      </c>
      <c r="F13" s="125">
        <f t="shared" ref="F13:F22" si="9">D13-E13</f>
        <v>2</v>
      </c>
      <c r="G13" s="126">
        <v>2</v>
      </c>
      <c r="H13" s="124">
        <v>1</v>
      </c>
      <c r="I13" s="125">
        <f>G13-H13</f>
        <v>1</v>
      </c>
      <c r="J13" s="117">
        <v>2</v>
      </c>
      <c r="K13" s="124">
        <v>0</v>
      </c>
      <c r="L13" s="125">
        <f>J13-K13</f>
        <v>2</v>
      </c>
      <c r="M13" s="117">
        <v>2</v>
      </c>
      <c r="N13" s="124">
        <v>0</v>
      </c>
      <c r="O13" s="125">
        <f>M13-N13</f>
        <v>2</v>
      </c>
      <c r="P13" s="117">
        <v>2</v>
      </c>
      <c r="Q13" s="127">
        <v>2</v>
      </c>
      <c r="R13" s="125">
        <f>P13-Q13</f>
        <v>0</v>
      </c>
      <c r="S13" s="122">
        <v>100000</v>
      </c>
      <c r="T13" s="165">
        <f t="shared" si="4"/>
        <v>700000</v>
      </c>
      <c r="U13" s="169">
        <f t="shared" si="5"/>
        <v>8400000</v>
      </c>
      <c r="V13" s="157">
        <f t="shared" si="6"/>
        <v>9072000</v>
      </c>
      <c r="W13" s="414">
        <f t="shared" si="7"/>
        <v>0</v>
      </c>
      <c r="X13" s="415">
        <f t="shared" si="8"/>
        <v>0</v>
      </c>
    </row>
    <row r="14" spans="2:24" s="123" customFormat="1" ht="35.5" customHeight="1" x14ac:dyDescent="0.35">
      <c r="B14" s="117">
        <v>4</v>
      </c>
      <c r="C14" s="118" t="s">
        <v>13</v>
      </c>
      <c r="D14" s="117">
        <v>2</v>
      </c>
      <c r="E14" s="124">
        <v>0</v>
      </c>
      <c r="F14" s="125">
        <f t="shared" si="9"/>
        <v>2</v>
      </c>
      <c r="G14" s="117"/>
      <c r="H14" s="124"/>
      <c r="I14" s="125"/>
      <c r="J14" s="117"/>
      <c r="K14" s="124"/>
      <c r="L14" s="128"/>
      <c r="M14" s="117"/>
      <c r="N14" s="124"/>
      <c r="O14" s="128"/>
      <c r="P14" s="117"/>
      <c r="Q14" s="127"/>
      <c r="R14" s="128"/>
      <c r="S14" s="129">
        <v>100000</v>
      </c>
      <c r="T14" s="165">
        <f t="shared" si="4"/>
        <v>200000</v>
      </c>
      <c r="U14" s="169">
        <f t="shared" si="5"/>
        <v>2400000</v>
      </c>
      <c r="V14" s="157">
        <f t="shared" si="6"/>
        <v>2592000</v>
      </c>
      <c r="W14" s="414">
        <f t="shared" si="7"/>
        <v>0</v>
      </c>
      <c r="X14" s="415">
        <f t="shared" si="8"/>
        <v>0</v>
      </c>
    </row>
    <row r="15" spans="2:24" s="123" customFormat="1" ht="35.5" customHeight="1" x14ac:dyDescent="0.35">
      <c r="B15" s="117">
        <v>5</v>
      </c>
      <c r="C15" s="118" t="s">
        <v>14</v>
      </c>
      <c r="D15" s="117">
        <v>3</v>
      </c>
      <c r="E15" s="124">
        <v>0</v>
      </c>
      <c r="F15" s="125">
        <f t="shared" si="9"/>
        <v>3</v>
      </c>
      <c r="G15" s="117">
        <v>2</v>
      </c>
      <c r="H15" s="124">
        <v>1</v>
      </c>
      <c r="I15" s="125">
        <f>G15-H15</f>
        <v>1</v>
      </c>
      <c r="J15" s="117">
        <v>2</v>
      </c>
      <c r="K15" s="124">
        <v>0</v>
      </c>
      <c r="L15" s="125">
        <f>J15-K15</f>
        <v>2</v>
      </c>
      <c r="M15" s="117">
        <v>2</v>
      </c>
      <c r="N15" s="124">
        <v>0</v>
      </c>
      <c r="O15" s="125">
        <f>M15-N15</f>
        <v>2</v>
      </c>
      <c r="P15" s="117">
        <v>2</v>
      </c>
      <c r="Q15" s="127">
        <v>3</v>
      </c>
      <c r="R15" s="125">
        <v>0</v>
      </c>
      <c r="S15" s="122">
        <v>100000</v>
      </c>
      <c r="T15" s="165">
        <f t="shared" si="4"/>
        <v>800000</v>
      </c>
      <c r="U15" s="169">
        <f t="shared" si="5"/>
        <v>9600000</v>
      </c>
      <c r="V15" s="157">
        <f t="shared" si="6"/>
        <v>10368000</v>
      </c>
      <c r="W15" s="414">
        <f t="shared" si="7"/>
        <v>0</v>
      </c>
      <c r="X15" s="415">
        <f t="shared" si="8"/>
        <v>0</v>
      </c>
    </row>
    <row r="16" spans="2:24" s="123" customFormat="1" ht="35.5" customHeight="1" x14ac:dyDescent="0.35">
      <c r="B16" s="117">
        <v>6</v>
      </c>
      <c r="C16" s="118" t="s">
        <v>15</v>
      </c>
      <c r="D16" s="117">
        <v>3</v>
      </c>
      <c r="E16" s="127">
        <v>0</v>
      </c>
      <c r="F16" s="125">
        <f t="shared" si="9"/>
        <v>3</v>
      </c>
      <c r="G16" s="117">
        <v>2</v>
      </c>
      <c r="H16" s="124">
        <v>0</v>
      </c>
      <c r="I16" s="125">
        <f>G16-H16</f>
        <v>2</v>
      </c>
      <c r="J16" s="117">
        <v>2</v>
      </c>
      <c r="K16" s="124">
        <v>0</v>
      </c>
      <c r="L16" s="125">
        <f>J16-K16</f>
        <v>2</v>
      </c>
      <c r="M16" s="117">
        <v>2</v>
      </c>
      <c r="N16" s="124">
        <v>0</v>
      </c>
      <c r="O16" s="125">
        <f>M16-N16</f>
        <v>2</v>
      </c>
      <c r="P16" s="117">
        <v>2</v>
      </c>
      <c r="Q16" s="127">
        <v>3</v>
      </c>
      <c r="R16" s="125">
        <v>0</v>
      </c>
      <c r="S16" s="122">
        <v>100000</v>
      </c>
      <c r="T16" s="165">
        <f t="shared" si="4"/>
        <v>900000</v>
      </c>
      <c r="U16" s="169">
        <f t="shared" si="5"/>
        <v>10800000</v>
      </c>
      <c r="V16" s="157">
        <f t="shared" si="6"/>
        <v>11664000</v>
      </c>
      <c r="W16" s="414">
        <f t="shared" si="7"/>
        <v>0</v>
      </c>
      <c r="X16" s="415">
        <f t="shared" si="8"/>
        <v>0</v>
      </c>
    </row>
    <row r="17" spans="2:24" s="123" customFormat="1" ht="35.5" customHeight="1" x14ac:dyDescent="0.35">
      <c r="B17" s="117">
        <v>7</v>
      </c>
      <c r="C17" s="118" t="s">
        <v>16</v>
      </c>
      <c r="D17" s="117">
        <v>1</v>
      </c>
      <c r="E17" s="127">
        <v>0</v>
      </c>
      <c r="F17" s="125">
        <f t="shared" si="9"/>
        <v>1</v>
      </c>
      <c r="G17" s="117"/>
      <c r="H17" s="127"/>
      <c r="I17" s="125"/>
      <c r="J17" s="117"/>
      <c r="K17" s="124"/>
      <c r="L17" s="128"/>
      <c r="M17" s="117"/>
      <c r="N17" s="124"/>
      <c r="O17" s="128"/>
      <c r="P17" s="117"/>
      <c r="Q17" s="127"/>
      <c r="R17" s="128"/>
      <c r="S17" s="129">
        <v>150000</v>
      </c>
      <c r="T17" s="165">
        <f t="shared" si="4"/>
        <v>150000</v>
      </c>
      <c r="U17" s="169">
        <f t="shared" si="5"/>
        <v>1800000</v>
      </c>
      <c r="V17" s="157">
        <f t="shared" si="6"/>
        <v>1944000.0000000002</v>
      </c>
      <c r="W17" s="414">
        <f t="shared" si="7"/>
        <v>0</v>
      </c>
      <c r="X17" s="415">
        <f t="shared" si="8"/>
        <v>0</v>
      </c>
    </row>
    <row r="18" spans="2:24" s="123" customFormat="1" ht="35.5" customHeight="1" x14ac:dyDescent="0.35">
      <c r="B18" s="117">
        <v>8</v>
      </c>
      <c r="C18" s="118" t="s">
        <v>17</v>
      </c>
      <c r="D18" s="117">
        <v>16</v>
      </c>
      <c r="E18" s="124">
        <v>0</v>
      </c>
      <c r="F18" s="125">
        <f t="shared" si="9"/>
        <v>16</v>
      </c>
      <c r="G18" s="117">
        <v>13</v>
      </c>
      <c r="H18" s="124">
        <v>7</v>
      </c>
      <c r="I18" s="125">
        <f>G18-H18</f>
        <v>6</v>
      </c>
      <c r="J18" s="117">
        <v>13</v>
      </c>
      <c r="K18" s="124">
        <v>0</v>
      </c>
      <c r="L18" s="125">
        <f>J18-K18</f>
        <v>13</v>
      </c>
      <c r="M18" s="117">
        <v>13</v>
      </c>
      <c r="N18" s="124">
        <v>0</v>
      </c>
      <c r="O18" s="125">
        <f>M18-N18</f>
        <v>13</v>
      </c>
      <c r="P18" s="117">
        <v>13</v>
      </c>
      <c r="Q18" s="127">
        <v>0</v>
      </c>
      <c r="R18" s="125">
        <f>P18-Q18</f>
        <v>13</v>
      </c>
      <c r="S18" s="122">
        <v>25000</v>
      </c>
      <c r="T18" s="165">
        <f t="shared" si="4"/>
        <v>1525000</v>
      </c>
      <c r="U18" s="169">
        <f t="shared" si="5"/>
        <v>18300000</v>
      </c>
      <c r="V18" s="157">
        <f t="shared" si="6"/>
        <v>19764000</v>
      </c>
      <c r="W18" s="414">
        <f t="shared" si="7"/>
        <v>3900000</v>
      </c>
      <c r="X18" s="415">
        <f t="shared" si="8"/>
        <v>4212000</v>
      </c>
    </row>
    <row r="19" spans="2:24" s="123" customFormat="1" ht="35.5" customHeight="1" x14ac:dyDescent="0.35">
      <c r="B19" s="117">
        <v>9</v>
      </c>
      <c r="C19" s="118" t="s">
        <v>18</v>
      </c>
      <c r="D19" s="117">
        <v>5</v>
      </c>
      <c r="E19" s="124">
        <v>0</v>
      </c>
      <c r="F19" s="125">
        <f t="shared" si="9"/>
        <v>5</v>
      </c>
      <c r="G19" s="117">
        <v>5</v>
      </c>
      <c r="H19" s="124">
        <v>0</v>
      </c>
      <c r="I19" s="125">
        <f>G19-H19</f>
        <v>5</v>
      </c>
      <c r="J19" s="117">
        <v>5</v>
      </c>
      <c r="K19" s="124">
        <v>0</v>
      </c>
      <c r="L19" s="125">
        <f>J19-K19</f>
        <v>5</v>
      </c>
      <c r="M19" s="117">
        <v>5</v>
      </c>
      <c r="N19" s="124">
        <v>0</v>
      </c>
      <c r="O19" s="125">
        <f>M19-N19</f>
        <v>5</v>
      </c>
      <c r="P19" s="117">
        <v>5</v>
      </c>
      <c r="Q19" s="127">
        <v>0</v>
      </c>
      <c r="R19" s="125">
        <f>P19-Q19</f>
        <v>5</v>
      </c>
      <c r="S19" s="122">
        <v>25000</v>
      </c>
      <c r="T19" s="165">
        <f t="shared" si="4"/>
        <v>625000</v>
      </c>
      <c r="U19" s="169">
        <f t="shared" si="5"/>
        <v>7500000</v>
      </c>
      <c r="V19" s="157">
        <f t="shared" si="6"/>
        <v>8100000.0000000009</v>
      </c>
      <c r="W19" s="414">
        <f t="shared" si="7"/>
        <v>1500000</v>
      </c>
      <c r="X19" s="415">
        <f t="shared" si="8"/>
        <v>1620000</v>
      </c>
    </row>
    <row r="20" spans="2:24" s="123" customFormat="1" ht="35.5" customHeight="1" x14ac:dyDescent="0.35">
      <c r="B20" s="117">
        <v>10</v>
      </c>
      <c r="C20" s="118" t="s">
        <v>19</v>
      </c>
      <c r="D20" s="117">
        <v>4</v>
      </c>
      <c r="E20" s="124">
        <v>0</v>
      </c>
      <c r="F20" s="125">
        <f t="shared" si="9"/>
        <v>4</v>
      </c>
      <c r="G20" s="117">
        <v>4</v>
      </c>
      <c r="H20" s="124">
        <v>0</v>
      </c>
      <c r="I20" s="125">
        <f>G20-H20</f>
        <v>4</v>
      </c>
      <c r="J20" s="117">
        <v>4</v>
      </c>
      <c r="K20" s="124">
        <v>0</v>
      </c>
      <c r="L20" s="125">
        <f>J20-K20</f>
        <v>4</v>
      </c>
      <c r="M20" s="117">
        <v>4</v>
      </c>
      <c r="N20" s="124">
        <v>0</v>
      </c>
      <c r="O20" s="125">
        <f>M20-N20</f>
        <v>4</v>
      </c>
      <c r="P20" s="117">
        <v>4</v>
      </c>
      <c r="Q20" s="127">
        <v>2</v>
      </c>
      <c r="R20" s="125">
        <f>P20-Q20</f>
        <v>2</v>
      </c>
      <c r="S20" s="122">
        <v>30000</v>
      </c>
      <c r="T20" s="165">
        <f t="shared" si="4"/>
        <v>540000</v>
      </c>
      <c r="U20" s="169">
        <f t="shared" si="5"/>
        <v>6480000</v>
      </c>
      <c r="V20" s="157">
        <f t="shared" si="6"/>
        <v>6998400</v>
      </c>
      <c r="W20" s="414">
        <f t="shared" si="7"/>
        <v>720000</v>
      </c>
      <c r="X20" s="415">
        <f t="shared" si="8"/>
        <v>777600</v>
      </c>
    </row>
    <row r="21" spans="2:24" s="123" customFormat="1" ht="35.5" customHeight="1" x14ac:dyDescent="0.35">
      <c r="B21" s="117">
        <v>11</v>
      </c>
      <c r="C21" s="118" t="s">
        <v>20</v>
      </c>
      <c r="D21" s="117">
        <v>2</v>
      </c>
      <c r="E21" s="124">
        <v>0</v>
      </c>
      <c r="F21" s="125">
        <f t="shared" si="9"/>
        <v>2</v>
      </c>
      <c r="G21" s="117">
        <v>2</v>
      </c>
      <c r="H21" s="124">
        <v>0</v>
      </c>
      <c r="I21" s="125">
        <f>G21-H21</f>
        <v>2</v>
      </c>
      <c r="J21" s="117">
        <v>2</v>
      </c>
      <c r="K21" s="124">
        <v>0</v>
      </c>
      <c r="L21" s="125">
        <f>J21-K21</f>
        <v>2</v>
      </c>
      <c r="M21" s="117">
        <v>2</v>
      </c>
      <c r="N21" s="124">
        <v>0</v>
      </c>
      <c r="O21" s="125">
        <f>M21-N21</f>
        <v>2</v>
      </c>
      <c r="P21" s="117">
        <v>2</v>
      </c>
      <c r="Q21" s="127">
        <v>4</v>
      </c>
      <c r="R21" s="125">
        <v>0</v>
      </c>
      <c r="S21" s="122">
        <v>15000</v>
      </c>
      <c r="T21" s="165">
        <f t="shared" si="4"/>
        <v>120000</v>
      </c>
      <c r="U21" s="169">
        <f t="shared" si="5"/>
        <v>1440000</v>
      </c>
      <c r="V21" s="157">
        <f t="shared" si="6"/>
        <v>1555200</v>
      </c>
      <c r="W21" s="414">
        <f t="shared" si="7"/>
        <v>0</v>
      </c>
      <c r="X21" s="415">
        <f t="shared" si="8"/>
        <v>0</v>
      </c>
    </row>
    <row r="22" spans="2:24" s="123" customFormat="1" ht="35.5" customHeight="1" thickBot="1" x14ac:dyDescent="0.4">
      <c r="B22" s="130">
        <v>12</v>
      </c>
      <c r="C22" s="131" t="s">
        <v>21</v>
      </c>
      <c r="D22" s="130">
        <v>15</v>
      </c>
      <c r="E22" s="132">
        <v>5</v>
      </c>
      <c r="F22" s="133">
        <f t="shared" si="9"/>
        <v>10</v>
      </c>
      <c r="G22" s="130">
        <v>12</v>
      </c>
      <c r="H22" s="132">
        <v>0</v>
      </c>
      <c r="I22" s="133">
        <f>G22-H22</f>
        <v>12</v>
      </c>
      <c r="J22" s="130">
        <v>12</v>
      </c>
      <c r="K22" s="132">
        <v>0</v>
      </c>
      <c r="L22" s="133">
        <f>J22-K22</f>
        <v>12</v>
      </c>
      <c r="M22" s="130">
        <v>12</v>
      </c>
      <c r="N22" s="132">
        <v>0</v>
      </c>
      <c r="O22" s="133">
        <f>M22-N22</f>
        <v>12</v>
      </c>
      <c r="P22" s="130">
        <v>12</v>
      </c>
      <c r="Q22" s="134">
        <v>0</v>
      </c>
      <c r="R22" s="133">
        <f>P22-Q22</f>
        <v>12</v>
      </c>
      <c r="S22" s="135">
        <v>12000</v>
      </c>
      <c r="T22" s="166">
        <f t="shared" si="4"/>
        <v>696000</v>
      </c>
      <c r="U22" s="170">
        <f t="shared" si="5"/>
        <v>8352000</v>
      </c>
      <c r="V22" s="157">
        <f t="shared" si="6"/>
        <v>9020160</v>
      </c>
      <c r="W22" s="414">
        <f t="shared" si="7"/>
        <v>1728000</v>
      </c>
      <c r="X22" s="415">
        <f t="shared" si="8"/>
        <v>1866240.0000000002</v>
      </c>
    </row>
    <row r="23" spans="2:24" s="138" customFormat="1" ht="43" customHeight="1" thickBot="1" x14ac:dyDescent="0.55000000000000004">
      <c r="S23" s="139"/>
      <c r="T23" s="137" t="s">
        <v>85</v>
      </c>
      <c r="U23" s="215">
        <f>SUM(U11:U22)</f>
        <v>121392000</v>
      </c>
      <c r="V23" s="215">
        <f>SUM(V11:V22)</f>
        <v>131103360</v>
      </c>
      <c r="W23" s="267">
        <f>SUM(W11:W22)</f>
        <v>14088000</v>
      </c>
      <c r="X23" s="267">
        <f>SUM(X11:X22)</f>
        <v>15215040</v>
      </c>
    </row>
  </sheetData>
  <mergeCells count="15">
    <mergeCell ref="D9:F9"/>
    <mergeCell ref="G9:I9"/>
    <mergeCell ref="J9:L9"/>
    <mergeCell ref="M9:O9"/>
    <mergeCell ref="P9:R9"/>
    <mergeCell ref="D7:F7"/>
    <mergeCell ref="G7:I7"/>
    <mergeCell ref="J7:L7"/>
    <mergeCell ref="M7:O7"/>
    <mergeCell ref="P7:R7"/>
    <mergeCell ref="D8:F8"/>
    <mergeCell ref="G8:I8"/>
    <mergeCell ref="J8:L8"/>
    <mergeCell ref="M8:O8"/>
    <mergeCell ref="P8:R8"/>
  </mergeCells>
  <pageMargins left="0.25" right="0.25" top="0.75" bottom="0.75" header="0.3" footer="0.3"/>
  <pageSetup scale="4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6B239-13B3-442B-A2E4-61E4AC9557D4}">
  <sheetPr>
    <pageSetUpPr fitToPage="1"/>
  </sheetPr>
  <dimension ref="B2:V81"/>
  <sheetViews>
    <sheetView showGridLines="0" topLeftCell="A51" zoomScale="50" zoomScaleNormal="50" workbookViewId="0">
      <selection activeCell="S52" sqref="S52"/>
    </sheetView>
  </sheetViews>
  <sheetFormatPr defaultRowHeight="14.5" x14ac:dyDescent="0.35"/>
  <cols>
    <col min="2" max="2" width="8.54296875" style="1" customWidth="1"/>
    <col min="3" max="3" width="72.81640625" style="3" customWidth="1"/>
    <col min="4" max="4" width="16.26953125" style="26" customWidth="1"/>
    <col min="5" max="5" width="18.26953125" style="26" customWidth="1"/>
    <col min="6" max="6" width="17.6328125" style="26" customWidth="1"/>
    <col min="7" max="7" width="17.90625" style="26" customWidth="1"/>
    <col min="8" max="8" width="16.08984375" style="26" customWidth="1"/>
    <col min="9" max="9" width="18.7265625" customWidth="1"/>
    <col min="10" max="10" width="17.08984375" customWidth="1"/>
    <col min="11" max="11" width="12" customWidth="1"/>
    <col min="12" max="16" width="16.26953125" customWidth="1"/>
    <col min="17" max="17" width="22" customWidth="1"/>
    <col min="18" max="18" width="16.26953125" hidden="1" customWidth="1"/>
    <col min="19" max="23" width="16.26953125" customWidth="1"/>
  </cols>
  <sheetData>
    <row r="2" spans="2:15" ht="21" x14ac:dyDescent="0.5">
      <c r="B2" s="33" t="s">
        <v>221</v>
      </c>
    </row>
    <row r="3" spans="2:15" ht="15" thickBot="1" x14ac:dyDescent="0.4"/>
    <row r="4" spans="2:15" ht="18.5" x14ac:dyDescent="0.35">
      <c r="C4" s="34" t="s">
        <v>0</v>
      </c>
      <c r="D4" s="314" t="s">
        <v>2</v>
      </c>
      <c r="E4" s="315"/>
      <c r="F4" s="316"/>
      <c r="G4"/>
      <c r="H4"/>
    </row>
    <row r="5" spans="2:15" ht="15.5" x14ac:dyDescent="0.35">
      <c r="C5" s="34" t="s">
        <v>6</v>
      </c>
      <c r="D5" s="329" t="s">
        <v>9</v>
      </c>
      <c r="E5" s="330"/>
      <c r="F5" s="331"/>
      <c r="G5"/>
      <c r="H5"/>
    </row>
    <row r="6" spans="2:15" ht="16" thickBot="1" x14ac:dyDescent="0.4">
      <c r="C6" s="34" t="s">
        <v>7</v>
      </c>
      <c r="D6" s="332">
        <v>400</v>
      </c>
      <c r="E6" s="333"/>
      <c r="F6" s="334"/>
      <c r="G6"/>
      <c r="H6"/>
    </row>
    <row r="7" spans="2:15" ht="53.5" customHeight="1" thickBot="1" x14ac:dyDescent="0.4">
      <c r="B7" s="28" t="s">
        <v>83</v>
      </c>
      <c r="C7" s="27" t="s">
        <v>82</v>
      </c>
      <c r="D7" s="16" t="s">
        <v>77</v>
      </c>
      <c r="E7" s="17" t="s">
        <v>78</v>
      </c>
      <c r="F7" s="18" t="s">
        <v>91</v>
      </c>
      <c r="G7" s="74" t="s">
        <v>90</v>
      </c>
      <c r="H7" s="75" t="s">
        <v>89</v>
      </c>
    </row>
    <row r="8" spans="2:15" s="173" customFormat="1" ht="32" customHeight="1" x14ac:dyDescent="0.35">
      <c r="B8" s="244">
        <v>1</v>
      </c>
      <c r="C8" s="245" t="s">
        <v>44</v>
      </c>
      <c r="D8" s="246">
        <v>1</v>
      </c>
      <c r="E8" s="247">
        <v>1</v>
      </c>
      <c r="F8" s="248">
        <f t="shared" ref="F8:F20" si="0">D8-E8</f>
        <v>0</v>
      </c>
      <c r="G8" s="227">
        <v>1500000</v>
      </c>
      <c r="H8" s="249">
        <f>F8*G8</f>
        <v>0</v>
      </c>
    </row>
    <row r="9" spans="2:15" s="173" customFormat="1" ht="32" customHeight="1" x14ac:dyDescent="0.35">
      <c r="B9" s="246">
        <v>2</v>
      </c>
      <c r="C9" s="250" t="s">
        <v>45</v>
      </c>
      <c r="D9" s="246">
        <v>1</v>
      </c>
      <c r="E9" s="247">
        <v>0</v>
      </c>
      <c r="F9" s="248">
        <f t="shared" si="0"/>
        <v>1</v>
      </c>
      <c r="G9" s="227">
        <v>2000000</v>
      </c>
      <c r="H9" s="251">
        <f t="shared" ref="H9:H43" si="1">F9*G9</f>
        <v>2000000</v>
      </c>
    </row>
    <row r="10" spans="2:15" s="173" customFormat="1" ht="32" customHeight="1" x14ac:dyDescent="0.35">
      <c r="B10" s="246">
        <v>3</v>
      </c>
      <c r="C10" s="250" t="s">
        <v>46</v>
      </c>
      <c r="D10" s="246">
        <v>1</v>
      </c>
      <c r="E10" s="247">
        <v>0</v>
      </c>
      <c r="F10" s="248">
        <f t="shared" si="0"/>
        <v>1</v>
      </c>
      <c r="G10" s="227">
        <v>1500000</v>
      </c>
      <c r="H10" s="251">
        <f t="shared" si="1"/>
        <v>1500000</v>
      </c>
    </row>
    <row r="11" spans="2:15" s="173" customFormat="1" ht="32" customHeight="1" x14ac:dyDescent="0.35">
      <c r="B11" s="246">
        <v>4</v>
      </c>
      <c r="C11" s="250" t="s">
        <v>47</v>
      </c>
      <c r="D11" s="246">
        <v>1</v>
      </c>
      <c r="E11" s="247">
        <v>0</v>
      </c>
      <c r="F11" s="248">
        <f t="shared" si="0"/>
        <v>1</v>
      </c>
      <c r="G11" s="252">
        <v>0</v>
      </c>
      <c r="H11" s="251">
        <f t="shared" si="1"/>
        <v>0</v>
      </c>
      <c r="O11" s="173" t="s">
        <v>139</v>
      </c>
    </row>
    <row r="12" spans="2:15" s="173" customFormat="1" ht="32" customHeight="1" x14ac:dyDescent="0.35">
      <c r="B12" s="246">
        <v>5</v>
      </c>
      <c r="C12" s="250" t="s">
        <v>48</v>
      </c>
      <c r="D12" s="246">
        <v>1</v>
      </c>
      <c r="E12" s="247">
        <v>1</v>
      </c>
      <c r="F12" s="248">
        <f t="shared" si="0"/>
        <v>0</v>
      </c>
      <c r="G12" s="227">
        <v>400000</v>
      </c>
      <c r="H12" s="251">
        <f t="shared" si="1"/>
        <v>0</v>
      </c>
    </row>
    <row r="13" spans="2:15" s="173" customFormat="1" ht="42" customHeight="1" x14ac:dyDescent="0.35">
      <c r="B13" s="246">
        <v>6</v>
      </c>
      <c r="C13" s="250" t="s">
        <v>49</v>
      </c>
      <c r="D13" s="246">
        <v>1</v>
      </c>
      <c r="E13" s="247">
        <v>0</v>
      </c>
      <c r="F13" s="248">
        <f t="shared" si="0"/>
        <v>1</v>
      </c>
      <c r="G13" s="227">
        <v>700000</v>
      </c>
      <c r="H13" s="251">
        <f t="shared" si="1"/>
        <v>700000</v>
      </c>
    </row>
    <row r="14" spans="2:15" s="173" customFormat="1" ht="44" customHeight="1" x14ac:dyDescent="0.35">
      <c r="B14" s="246">
        <v>7</v>
      </c>
      <c r="C14" s="250" t="s">
        <v>50</v>
      </c>
      <c r="D14" s="246">
        <v>2</v>
      </c>
      <c r="E14" s="247">
        <v>2</v>
      </c>
      <c r="F14" s="248">
        <f t="shared" si="0"/>
        <v>0</v>
      </c>
      <c r="G14" s="227">
        <v>623840</v>
      </c>
      <c r="H14" s="251">
        <f t="shared" si="1"/>
        <v>0</v>
      </c>
    </row>
    <row r="15" spans="2:15" s="173" customFormat="1" ht="32" customHeight="1" x14ac:dyDescent="0.35">
      <c r="B15" s="246">
        <v>8</v>
      </c>
      <c r="C15" s="250" t="s">
        <v>51</v>
      </c>
      <c r="D15" s="246">
        <v>2</v>
      </c>
      <c r="E15" s="247">
        <v>2</v>
      </c>
      <c r="F15" s="248">
        <f t="shared" si="0"/>
        <v>0</v>
      </c>
      <c r="G15" s="227">
        <v>200000</v>
      </c>
      <c r="H15" s="251">
        <f t="shared" si="1"/>
        <v>0</v>
      </c>
    </row>
    <row r="16" spans="2:15" s="173" customFormat="1" ht="32" customHeight="1" x14ac:dyDescent="0.35">
      <c r="B16" s="246">
        <v>9</v>
      </c>
      <c r="C16" s="250" t="s">
        <v>52</v>
      </c>
      <c r="D16" s="246">
        <v>2</v>
      </c>
      <c r="E16" s="247">
        <v>8</v>
      </c>
      <c r="F16" s="248">
        <v>0</v>
      </c>
      <c r="G16" s="227">
        <v>20000</v>
      </c>
      <c r="H16" s="251">
        <v>0</v>
      </c>
      <c r="O16" s="173" t="s">
        <v>147</v>
      </c>
    </row>
    <row r="17" spans="2:15" s="173" customFormat="1" ht="44" customHeight="1" x14ac:dyDescent="0.35">
      <c r="B17" s="246">
        <v>10</v>
      </c>
      <c r="C17" s="250" t="s">
        <v>53</v>
      </c>
      <c r="D17" s="246">
        <v>2</v>
      </c>
      <c r="E17" s="247">
        <v>1</v>
      </c>
      <c r="F17" s="248">
        <f t="shared" si="0"/>
        <v>1</v>
      </c>
      <c r="G17" s="227">
        <v>800000</v>
      </c>
      <c r="H17" s="251">
        <f t="shared" si="1"/>
        <v>800000</v>
      </c>
    </row>
    <row r="18" spans="2:15" s="173" customFormat="1" ht="32" customHeight="1" x14ac:dyDescent="0.35">
      <c r="B18" s="246">
        <v>11</v>
      </c>
      <c r="C18" s="250" t="s">
        <v>54</v>
      </c>
      <c r="D18" s="246">
        <v>1</v>
      </c>
      <c r="E18" s="247">
        <v>1</v>
      </c>
      <c r="F18" s="248">
        <f t="shared" si="0"/>
        <v>0</v>
      </c>
      <c r="G18" s="252">
        <v>10000000</v>
      </c>
      <c r="H18" s="251">
        <f t="shared" si="1"/>
        <v>0</v>
      </c>
    </row>
    <row r="19" spans="2:15" s="173" customFormat="1" ht="32" customHeight="1" x14ac:dyDescent="0.35">
      <c r="B19" s="246">
        <v>12</v>
      </c>
      <c r="C19" s="250" t="s">
        <v>55</v>
      </c>
      <c r="D19" s="246">
        <v>2</v>
      </c>
      <c r="E19" s="247">
        <v>5</v>
      </c>
      <c r="F19" s="248">
        <v>0</v>
      </c>
      <c r="G19" s="252">
        <v>250000</v>
      </c>
      <c r="H19" s="251">
        <v>0</v>
      </c>
      <c r="O19" s="173" t="s">
        <v>144</v>
      </c>
    </row>
    <row r="20" spans="2:15" s="173" customFormat="1" ht="32" customHeight="1" x14ac:dyDescent="0.35">
      <c r="B20" s="246">
        <v>13</v>
      </c>
      <c r="C20" s="250" t="s">
        <v>56</v>
      </c>
      <c r="D20" s="246">
        <v>2</v>
      </c>
      <c r="E20" s="247">
        <v>0</v>
      </c>
      <c r="F20" s="248">
        <f t="shared" si="0"/>
        <v>2</v>
      </c>
      <c r="G20" s="227">
        <v>100000</v>
      </c>
      <c r="H20" s="251">
        <f t="shared" si="1"/>
        <v>200000</v>
      </c>
    </row>
    <row r="21" spans="2:15" s="173" customFormat="1" ht="32" customHeight="1" x14ac:dyDescent="0.35">
      <c r="B21" s="246">
        <v>14</v>
      </c>
      <c r="C21" s="250" t="s">
        <v>57</v>
      </c>
      <c r="D21" s="246" t="s">
        <v>80</v>
      </c>
      <c r="E21" s="247" t="s">
        <v>81</v>
      </c>
      <c r="F21" s="248" t="s">
        <v>81</v>
      </c>
      <c r="G21" s="227">
        <v>150000</v>
      </c>
      <c r="H21" s="253">
        <v>150000</v>
      </c>
    </row>
    <row r="22" spans="2:15" s="173" customFormat="1" ht="32" customHeight="1" x14ac:dyDescent="0.35">
      <c r="B22" s="246">
        <v>15</v>
      </c>
      <c r="C22" s="250" t="s">
        <v>58</v>
      </c>
      <c r="D22" s="246" t="s">
        <v>81</v>
      </c>
      <c r="E22" s="247">
        <v>0</v>
      </c>
      <c r="F22" s="248" t="s">
        <v>81</v>
      </c>
      <c r="G22" s="252">
        <v>30000</v>
      </c>
      <c r="H22" s="254">
        <v>30000</v>
      </c>
      <c r="O22" s="173" t="s">
        <v>144</v>
      </c>
    </row>
    <row r="23" spans="2:15" s="173" customFormat="1" ht="32" customHeight="1" x14ac:dyDescent="0.35">
      <c r="B23" s="246">
        <v>16</v>
      </c>
      <c r="C23" s="250" t="s">
        <v>59</v>
      </c>
      <c r="D23" s="246" t="s">
        <v>81</v>
      </c>
      <c r="E23" s="247">
        <v>0</v>
      </c>
      <c r="F23" s="248" t="s">
        <v>81</v>
      </c>
      <c r="G23" s="252">
        <v>100000</v>
      </c>
      <c r="H23" s="254">
        <v>100000</v>
      </c>
      <c r="O23" s="173" t="s">
        <v>144</v>
      </c>
    </row>
    <row r="24" spans="2:15" s="173" customFormat="1" ht="32" customHeight="1" x14ac:dyDescent="0.35">
      <c r="B24" s="246">
        <v>17</v>
      </c>
      <c r="C24" s="250" t="s">
        <v>60</v>
      </c>
      <c r="D24" s="246">
        <v>1</v>
      </c>
      <c r="E24" s="247">
        <v>0</v>
      </c>
      <c r="F24" s="248">
        <f>D24-E24</f>
        <v>1</v>
      </c>
      <c r="G24" s="227">
        <v>200000</v>
      </c>
      <c r="H24" s="251">
        <f t="shared" si="1"/>
        <v>200000</v>
      </c>
    </row>
    <row r="25" spans="2:15" s="173" customFormat="1" ht="32" customHeight="1" x14ac:dyDescent="0.35">
      <c r="B25" s="246">
        <v>18</v>
      </c>
      <c r="C25" s="250" t="s">
        <v>61</v>
      </c>
      <c r="D25" s="246" t="s">
        <v>80</v>
      </c>
      <c r="E25" s="247">
        <v>0</v>
      </c>
      <c r="F25" s="248" t="s">
        <v>80</v>
      </c>
      <c r="G25" s="227">
        <v>200000</v>
      </c>
      <c r="H25" s="251">
        <v>400000</v>
      </c>
    </row>
    <row r="26" spans="2:15" s="173" customFormat="1" ht="32" customHeight="1" x14ac:dyDescent="0.35">
      <c r="B26" s="246">
        <v>19</v>
      </c>
      <c r="C26" s="250" t="s">
        <v>62</v>
      </c>
      <c r="D26" s="246">
        <v>2</v>
      </c>
      <c r="E26" s="247">
        <v>0</v>
      </c>
      <c r="F26" s="248">
        <f t="shared" ref="F26:F43" si="2">D26-E26</f>
        <v>2</v>
      </c>
      <c r="G26" s="252">
        <v>10000</v>
      </c>
      <c r="H26" s="251">
        <f t="shared" si="1"/>
        <v>20000</v>
      </c>
    </row>
    <row r="27" spans="2:15" s="173" customFormat="1" ht="32" customHeight="1" x14ac:dyDescent="0.35">
      <c r="B27" s="246">
        <v>20</v>
      </c>
      <c r="C27" s="250" t="s">
        <v>63</v>
      </c>
      <c r="D27" s="246">
        <v>1</v>
      </c>
      <c r="E27" s="247">
        <v>0</v>
      </c>
      <c r="F27" s="248">
        <f t="shared" si="2"/>
        <v>1</v>
      </c>
      <c r="G27" s="227">
        <v>250000</v>
      </c>
      <c r="H27" s="251">
        <f t="shared" si="1"/>
        <v>250000</v>
      </c>
    </row>
    <row r="28" spans="2:15" s="173" customFormat="1" ht="32" customHeight="1" x14ac:dyDescent="0.35">
      <c r="B28" s="246">
        <v>21</v>
      </c>
      <c r="C28" s="250" t="s">
        <v>64</v>
      </c>
      <c r="D28" s="246">
        <v>1</v>
      </c>
      <c r="E28" s="247">
        <v>0</v>
      </c>
      <c r="F28" s="248">
        <f t="shared" si="2"/>
        <v>1</v>
      </c>
      <c r="G28" s="252">
        <v>100000</v>
      </c>
      <c r="H28" s="251">
        <f t="shared" si="1"/>
        <v>100000</v>
      </c>
      <c r="O28" s="173" t="s">
        <v>145</v>
      </c>
    </row>
    <row r="29" spans="2:15" s="173" customFormat="1" ht="32" customHeight="1" x14ac:dyDescent="0.35">
      <c r="B29" s="246">
        <v>22</v>
      </c>
      <c r="C29" s="250" t="s">
        <v>32</v>
      </c>
      <c r="D29" s="246">
        <v>2</v>
      </c>
      <c r="E29" s="247">
        <v>5</v>
      </c>
      <c r="F29" s="248">
        <f t="shared" si="2"/>
        <v>-3</v>
      </c>
      <c r="G29" s="227">
        <v>200000</v>
      </c>
      <c r="H29" s="251">
        <v>0</v>
      </c>
      <c r="O29" s="173" t="s">
        <v>147</v>
      </c>
    </row>
    <row r="30" spans="2:15" s="173" customFormat="1" ht="32" customHeight="1" x14ac:dyDescent="0.35">
      <c r="B30" s="246">
        <v>23</v>
      </c>
      <c r="C30" s="250" t="s">
        <v>65</v>
      </c>
      <c r="D30" s="246">
        <v>2</v>
      </c>
      <c r="E30" s="247">
        <v>0</v>
      </c>
      <c r="F30" s="248">
        <f t="shared" si="2"/>
        <v>2</v>
      </c>
      <c r="G30" s="227">
        <v>5000</v>
      </c>
      <c r="H30" s="251">
        <f t="shared" si="1"/>
        <v>10000</v>
      </c>
    </row>
    <row r="31" spans="2:15" s="173" customFormat="1" ht="32" customHeight="1" x14ac:dyDescent="0.35">
      <c r="B31" s="246">
        <v>24</v>
      </c>
      <c r="C31" s="250" t="s">
        <v>66</v>
      </c>
      <c r="D31" s="246">
        <v>20</v>
      </c>
      <c r="E31" s="247">
        <v>0</v>
      </c>
      <c r="F31" s="248">
        <f t="shared" si="2"/>
        <v>20</v>
      </c>
      <c r="G31" s="252">
        <v>12000</v>
      </c>
      <c r="H31" s="251">
        <f t="shared" si="1"/>
        <v>240000</v>
      </c>
      <c r="O31" s="173" t="s">
        <v>145</v>
      </c>
    </row>
    <row r="32" spans="2:15" s="173" customFormat="1" ht="43" customHeight="1" x14ac:dyDescent="0.35">
      <c r="B32" s="246">
        <v>25</v>
      </c>
      <c r="C32" s="250" t="s">
        <v>67</v>
      </c>
      <c r="D32" s="246">
        <v>1</v>
      </c>
      <c r="E32" s="247">
        <v>0</v>
      </c>
      <c r="F32" s="248">
        <f t="shared" si="2"/>
        <v>1</v>
      </c>
      <c r="G32" s="230">
        <v>1500000</v>
      </c>
      <c r="H32" s="251">
        <f t="shared" si="1"/>
        <v>1500000</v>
      </c>
    </row>
    <row r="33" spans="2:17" s="173" customFormat="1" ht="32" customHeight="1" x14ac:dyDescent="0.35">
      <c r="B33" s="246">
        <v>26</v>
      </c>
      <c r="C33" s="250" t="s">
        <v>68</v>
      </c>
      <c r="D33" s="246">
        <v>1</v>
      </c>
      <c r="E33" s="247">
        <v>0</v>
      </c>
      <c r="F33" s="248">
        <f t="shared" si="2"/>
        <v>1</v>
      </c>
      <c r="G33" s="252">
        <v>15000</v>
      </c>
      <c r="H33" s="251">
        <f t="shared" si="1"/>
        <v>15000</v>
      </c>
      <c r="O33" s="173" t="s">
        <v>145</v>
      </c>
    </row>
    <row r="34" spans="2:17" s="173" customFormat="1" ht="32" customHeight="1" x14ac:dyDescent="0.35">
      <c r="B34" s="246">
        <v>27</v>
      </c>
      <c r="C34" s="250" t="s">
        <v>69</v>
      </c>
      <c r="D34" s="246">
        <v>1</v>
      </c>
      <c r="E34" s="247">
        <v>0</v>
      </c>
      <c r="F34" s="248">
        <f t="shared" si="2"/>
        <v>1</v>
      </c>
      <c r="G34" s="227">
        <v>100000</v>
      </c>
      <c r="H34" s="251">
        <f t="shared" si="1"/>
        <v>100000</v>
      </c>
    </row>
    <row r="35" spans="2:17" s="173" customFormat="1" ht="32" customHeight="1" x14ac:dyDescent="0.35">
      <c r="B35" s="246">
        <v>28</v>
      </c>
      <c r="C35" s="250" t="s">
        <v>138</v>
      </c>
      <c r="D35" s="246">
        <v>1</v>
      </c>
      <c r="E35" s="247">
        <v>0</v>
      </c>
      <c r="F35" s="248">
        <f t="shared" si="2"/>
        <v>1</v>
      </c>
      <c r="G35" s="227">
        <v>100000</v>
      </c>
      <c r="H35" s="251">
        <f t="shared" si="1"/>
        <v>100000</v>
      </c>
    </row>
    <row r="36" spans="2:17" s="173" customFormat="1" ht="32" customHeight="1" x14ac:dyDescent="0.35">
      <c r="B36" s="246">
        <v>30</v>
      </c>
      <c r="C36" s="250" t="s">
        <v>70</v>
      </c>
      <c r="D36" s="246">
        <v>1</v>
      </c>
      <c r="E36" s="247">
        <v>0</v>
      </c>
      <c r="F36" s="248">
        <f t="shared" si="2"/>
        <v>1</v>
      </c>
      <c r="G36" s="227">
        <v>1000000</v>
      </c>
      <c r="H36" s="251">
        <f t="shared" si="1"/>
        <v>1000000</v>
      </c>
    </row>
    <row r="37" spans="2:17" s="173" customFormat="1" ht="32" customHeight="1" x14ac:dyDescent="0.35">
      <c r="B37" s="246">
        <v>31</v>
      </c>
      <c r="C37" s="250" t="s">
        <v>71</v>
      </c>
      <c r="D37" s="246">
        <v>1</v>
      </c>
      <c r="E37" s="247">
        <v>1</v>
      </c>
      <c r="F37" s="248">
        <f t="shared" si="2"/>
        <v>0</v>
      </c>
      <c r="G37" s="252"/>
      <c r="H37" s="251">
        <f t="shared" si="1"/>
        <v>0</v>
      </c>
      <c r="O37" s="173" t="s">
        <v>146</v>
      </c>
    </row>
    <row r="38" spans="2:17" s="173" customFormat="1" ht="32" customHeight="1" x14ac:dyDescent="0.35">
      <c r="B38" s="246">
        <v>32</v>
      </c>
      <c r="C38" s="250" t="s">
        <v>72</v>
      </c>
      <c r="D38" s="246">
        <v>1</v>
      </c>
      <c r="E38" s="247">
        <v>0</v>
      </c>
      <c r="F38" s="248">
        <f t="shared" si="2"/>
        <v>1</v>
      </c>
      <c r="G38" s="252"/>
      <c r="H38" s="251">
        <f t="shared" si="1"/>
        <v>0</v>
      </c>
      <c r="O38" s="173" t="s">
        <v>146</v>
      </c>
    </row>
    <row r="39" spans="2:17" s="173" customFormat="1" ht="32" customHeight="1" x14ac:dyDescent="0.35">
      <c r="B39" s="246">
        <v>33</v>
      </c>
      <c r="C39" s="250" t="s">
        <v>73</v>
      </c>
      <c r="D39" s="246">
        <v>20</v>
      </c>
      <c r="E39" s="247">
        <v>10</v>
      </c>
      <c r="F39" s="248">
        <f t="shared" si="2"/>
        <v>10</v>
      </c>
      <c r="G39" s="252">
        <v>1000000</v>
      </c>
      <c r="H39" s="251">
        <f t="shared" si="1"/>
        <v>10000000</v>
      </c>
    </row>
    <row r="40" spans="2:17" s="173" customFormat="1" ht="32" customHeight="1" x14ac:dyDescent="0.35">
      <c r="B40" s="246">
        <v>34</v>
      </c>
      <c r="C40" s="250" t="s">
        <v>38</v>
      </c>
      <c r="D40" s="246">
        <v>20</v>
      </c>
      <c r="E40" s="247">
        <v>0</v>
      </c>
      <c r="F40" s="248">
        <f t="shared" si="2"/>
        <v>20</v>
      </c>
      <c r="G40" s="227">
        <v>300000</v>
      </c>
      <c r="H40" s="251">
        <f t="shared" si="1"/>
        <v>6000000</v>
      </c>
      <c r="O40" s="173" t="s">
        <v>145</v>
      </c>
    </row>
    <row r="41" spans="2:17" s="173" customFormat="1" ht="32" customHeight="1" x14ac:dyDescent="0.35">
      <c r="B41" s="246">
        <v>35</v>
      </c>
      <c r="C41" s="250" t="s">
        <v>74</v>
      </c>
      <c r="D41" s="246">
        <v>1</v>
      </c>
      <c r="E41" s="247">
        <v>1</v>
      </c>
      <c r="F41" s="248">
        <f t="shared" si="2"/>
        <v>0</v>
      </c>
      <c r="G41" s="252">
        <v>55000</v>
      </c>
      <c r="H41" s="251">
        <f t="shared" si="1"/>
        <v>0</v>
      </c>
      <c r="O41" s="173" t="s">
        <v>145</v>
      </c>
    </row>
    <row r="42" spans="2:17" s="173" customFormat="1" ht="32" customHeight="1" x14ac:dyDescent="0.35">
      <c r="B42" s="246">
        <v>36</v>
      </c>
      <c r="C42" s="250" t="s">
        <v>75</v>
      </c>
      <c r="D42" s="246">
        <v>1</v>
      </c>
      <c r="E42" s="247">
        <v>1</v>
      </c>
      <c r="F42" s="248">
        <f t="shared" si="2"/>
        <v>0</v>
      </c>
      <c r="G42" s="227">
        <v>1000000</v>
      </c>
      <c r="H42" s="251">
        <f t="shared" si="1"/>
        <v>0</v>
      </c>
    </row>
    <row r="43" spans="2:17" s="173" customFormat="1" ht="32" customHeight="1" thickBot="1" x14ac:dyDescent="0.4">
      <c r="B43" s="255">
        <v>37</v>
      </c>
      <c r="C43" s="256" t="s">
        <v>76</v>
      </c>
      <c r="D43" s="255">
        <v>2</v>
      </c>
      <c r="E43" s="257">
        <v>2</v>
      </c>
      <c r="F43" s="258">
        <f t="shared" si="2"/>
        <v>0</v>
      </c>
      <c r="G43" s="259">
        <v>200000</v>
      </c>
      <c r="H43" s="260">
        <f t="shared" si="1"/>
        <v>0</v>
      </c>
    </row>
    <row r="44" spans="2:17" s="3" customFormat="1" ht="27" customHeight="1" x14ac:dyDescent="0.35">
      <c r="B44" s="26"/>
      <c r="D44" s="26"/>
      <c r="E44" s="26"/>
      <c r="F44" s="26"/>
      <c r="G44" s="261" t="s">
        <v>85</v>
      </c>
      <c r="H44" s="262">
        <f>SUM(H8:H43)</f>
        <v>25415000</v>
      </c>
    </row>
    <row r="46" spans="2:17" ht="21" x14ac:dyDescent="0.5">
      <c r="B46" s="33" t="s">
        <v>222</v>
      </c>
    </row>
    <row r="47" spans="2:17" ht="15" thickBot="1" x14ac:dyDescent="0.4"/>
    <row r="48" spans="2:17" ht="18.5" x14ac:dyDescent="0.45">
      <c r="B48" s="217"/>
      <c r="C48" s="218" t="s">
        <v>0</v>
      </c>
      <c r="D48" s="317" t="s">
        <v>1</v>
      </c>
      <c r="E48" s="318"/>
      <c r="F48" s="319"/>
      <c r="G48" s="320" t="s">
        <v>3</v>
      </c>
      <c r="H48" s="321"/>
      <c r="I48" s="322"/>
      <c r="J48" s="323" t="s">
        <v>4</v>
      </c>
      <c r="K48" s="324"/>
      <c r="L48" s="325"/>
      <c r="M48" s="326" t="s">
        <v>5</v>
      </c>
      <c r="N48" s="327"/>
      <c r="O48" s="328"/>
      <c r="P48" s="219"/>
      <c r="Q48" s="219"/>
    </row>
    <row r="49" spans="2:22" ht="18.5" x14ac:dyDescent="0.45">
      <c r="B49" s="217"/>
      <c r="C49" s="218" t="s">
        <v>6</v>
      </c>
      <c r="D49" s="347" t="s">
        <v>8</v>
      </c>
      <c r="E49" s="348"/>
      <c r="F49" s="349"/>
      <c r="G49" s="347" t="s">
        <v>8</v>
      </c>
      <c r="H49" s="348"/>
      <c r="I49" s="349"/>
      <c r="J49" s="347" t="s">
        <v>8</v>
      </c>
      <c r="K49" s="348"/>
      <c r="L49" s="349"/>
      <c r="M49" s="347" t="s">
        <v>8</v>
      </c>
      <c r="N49" s="348"/>
      <c r="O49" s="349"/>
      <c r="P49" s="219"/>
      <c r="Q49" s="219"/>
    </row>
    <row r="50" spans="2:22" ht="19" thickBot="1" x14ac:dyDescent="0.5">
      <c r="B50" s="217"/>
      <c r="C50" s="218" t="s">
        <v>7</v>
      </c>
      <c r="D50" s="335">
        <v>100</v>
      </c>
      <c r="E50" s="336"/>
      <c r="F50" s="337"/>
      <c r="G50" s="338">
        <v>100</v>
      </c>
      <c r="H50" s="339"/>
      <c r="I50" s="340"/>
      <c r="J50" s="341">
        <v>100</v>
      </c>
      <c r="K50" s="342"/>
      <c r="L50" s="343"/>
      <c r="M50" s="344">
        <v>100</v>
      </c>
      <c r="N50" s="345"/>
      <c r="O50" s="346"/>
      <c r="P50" s="219"/>
      <c r="Q50" s="219"/>
    </row>
    <row r="51" spans="2:22" ht="75.5" customHeight="1" thickBot="1" x14ac:dyDescent="0.4">
      <c r="B51" s="220" t="s">
        <v>83</v>
      </c>
      <c r="C51" s="221" t="s">
        <v>82</v>
      </c>
      <c r="D51" s="143" t="s">
        <v>77</v>
      </c>
      <c r="E51" s="144" t="s">
        <v>78</v>
      </c>
      <c r="F51" s="145" t="s">
        <v>91</v>
      </c>
      <c r="G51" s="146" t="s">
        <v>77</v>
      </c>
      <c r="H51" s="147" t="s">
        <v>78</v>
      </c>
      <c r="I51" s="148" t="s">
        <v>91</v>
      </c>
      <c r="J51" s="149" t="s">
        <v>77</v>
      </c>
      <c r="K51" s="150" t="s">
        <v>78</v>
      </c>
      <c r="L51" s="151" t="s">
        <v>91</v>
      </c>
      <c r="M51" s="152" t="s">
        <v>77</v>
      </c>
      <c r="N51" s="153" t="s">
        <v>78</v>
      </c>
      <c r="O51" s="154" t="s">
        <v>91</v>
      </c>
      <c r="P51" s="222" t="s">
        <v>90</v>
      </c>
      <c r="Q51" s="223" t="s">
        <v>89</v>
      </c>
      <c r="S51" t="s">
        <v>228</v>
      </c>
      <c r="T51" t="s">
        <v>229</v>
      </c>
      <c r="U51" t="s">
        <v>230</v>
      </c>
      <c r="V51" t="s">
        <v>231</v>
      </c>
    </row>
    <row r="52" spans="2:22" ht="38" customHeight="1" x14ac:dyDescent="0.35">
      <c r="B52" s="242">
        <v>1</v>
      </c>
      <c r="C52" s="239" t="s">
        <v>22</v>
      </c>
      <c r="D52" s="224">
        <v>1</v>
      </c>
      <c r="E52" s="225">
        <v>2</v>
      </c>
      <c r="F52" s="226">
        <v>0</v>
      </c>
      <c r="G52" s="224">
        <v>1</v>
      </c>
      <c r="H52" s="225">
        <v>1</v>
      </c>
      <c r="I52" s="226">
        <f t="shared" ref="I52:I75" si="3">G52-H52</f>
        <v>0</v>
      </c>
      <c r="J52" s="224">
        <v>1</v>
      </c>
      <c r="K52" s="225">
        <v>0</v>
      </c>
      <c r="L52" s="226">
        <f t="shared" ref="L52:L75" si="4">J52-K52</f>
        <v>1</v>
      </c>
      <c r="M52" s="224">
        <v>1</v>
      </c>
      <c r="N52" s="225">
        <v>0</v>
      </c>
      <c r="O52" s="226">
        <f t="shared" ref="O52:O75" si="5">M52-N52</f>
        <v>1</v>
      </c>
      <c r="P52" s="263">
        <v>1500000</v>
      </c>
      <c r="Q52" s="228">
        <f>P52*SUM(F52,I52,L52,O52)</f>
        <v>3000000</v>
      </c>
      <c r="S52" s="266">
        <f>P52*F52</f>
        <v>0</v>
      </c>
      <c r="T52" s="266">
        <f>P52*I52</f>
        <v>0</v>
      </c>
      <c r="U52" s="266">
        <f>P52*L52</f>
        <v>1500000</v>
      </c>
      <c r="V52" s="266">
        <f>P52*O52</f>
        <v>1500000</v>
      </c>
    </row>
    <row r="53" spans="2:22" ht="38" customHeight="1" x14ac:dyDescent="0.35">
      <c r="B53" s="242">
        <v>2</v>
      </c>
      <c r="C53" s="239" t="s">
        <v>23</v>
      </c>
      <c r="D53" s="224">
        <v>1</v>
      </c>
      <c r="E53" s="225">
        <v>0</v>
      </c>
      <c r="F53" s="226">
        <f t="shared" ref="F53:F75" si="6">D53-E53</f>
        <v>1</v>
      </c>
      <c r="G53" s="224">
        <v>1</v>
      </c>
      <c r="H53" s="225">
        <v>0</v>
      </c>
      <c r="I53" s="226">
        <f t="shared" si="3"/>
        <v>1</v>
      </c>
      <c r="J53" s="224">
        <v>1</v>
      </c>
      <c r="K53" s="225">
        <v>1</v>
      </c>
      <c r="L53" s="226">
        <f t="shared" si="4"/>
        <v>0</v>
      </c>
      <c r="M53" s="224">
        <v>1</v>
      </c>
      <c r="N53" s="225">
        <v>0</v>
      </c>
      <c r="O53" s="226">
        <f t="shared" si="5"/>
        <v>1</v>
      </c>
      <c r="P53" s="263">
        <v>2000000</v>
      </c>
      <c r="Q53" s="228">
        <f t="shared" ref="Q53:Q75" si="7">P53*SUM(F53,I53,L53,O53)</f>
        <v>6000000</v>
      </c>
      <c r="S53" s="266">
        <f t="shared" ref="S53:S75" si="8">P53*F53</f>
        <v>2000000</v>
      </c>
      <c r="T53" s="266">
        <f t="shared" ref="T53:T75" si="9">P53*I53</f>
        <v>2000000</v>
      </c>
      <c r="U53" s="266">
        <f t="shared" ref="U53:U75" si="10">P53*L53</f>
        <v>0</v>
      </c>
      <c r="V53" s="266">
        <f t="shared" ref="V53:V75" si="11">P53*O53</f>
        <v>2000000</v>
      </c>
    </row>
    <row r="54" spans="2:22" ht="38" customHeight="1" x14ac:dyDescent="0.35">
      <c r="B54" s="242">
        <v>3</v>
      </c>
      <c r="C54" s="241" t="s">
        <v>24</v>
      </c>
      <c r="D54" s="224">
        <v>2</v>
      </c>
      <c r="E54" s="225">
        <v>1</v>
      </c>
      <c r="F54" s="226">
        <f t="shared" si="6"/>
        <v>1</v>
      </c>
      <c r="G54" s="224">
        <v>2</v>
      </c>
      <c r="H54" s="225">
        <v>2</v>
      </c>
      <c r="I54" s="226">
        <f t="shared" si="3"/>
        <v>0</v>
      </c>
      <c r="J54" s="224">
        <v>2</v>
      </c>
      <c r="K54" s="225">
        <v>0</v>
      </c>
      <c r="L54" s="226">
        <f t="shared" si="4"/>
        <v>2</v>
      </c>
      <c r="M54" s="224">
        <v>2</v>
      </c>
      <c r="N54" s="225">
        <v>1</v>
      </c>
      <c r="O54" s="226">
        <f t="shared" si="5"/>
        <v>1</v>
      </c>
      <c r="P54" s="263">
        <v>700000</v>
      </c>
      <c r="Q54" s="228">
        <f t="shared" si="7"/>
        <v>2800000</v>
      </c>
      <c r="S54" s="266">
        <f t="shared" si="8"/>
        <v>700000</v>
      </c>
      <c r="T54" s="266">
        <f t="shared" si="9"/>
        <v>0</v>
      </c>
      <c r="U54" s="266">
        <f t="shared" si="10"/>
        <v>1400000</v>
      </c>
      <c r="V54" s="266">
        <f t="shared" si="11"/>
        <v>700000</v>
      </c>
    </row>
    <row r="55" spans="2:22" ht="38" customHeight="1" x14ac:dyDescent="0.35">
      <c r="B55" s="242">
        <v>4</v>
      </c>
      <c r="C55" s="239" t="s">
        <v>25</v>
      </c>
      <c r="D55" s="224">
        <v>2</v>
      </c>
      <c r="E55" s="225">
        <v>2</v>
      </c>
      <c r="F55" s="226">
        <f t="shared" si="6"/>
        <v>0</v>
      </c>
      <c r="G55" s="224">
        <v>2</v>
      </c>
      <c r="H55" s="225">
        <v>5</v>
      </c>
      <c r="I55" s="226">
        <v>0</v>
      </c>
      <c r="J55" s="224">
        <v>2</v>
      </c>
      <c r="K55" s="225">
        <v>2</v>
      </c>
      <c r="L55" s="226">
        <f t="shared" si="4"/>
        <v>0</v>
      </c>
      <c r="M55" s="224">
        <v>2</v>
      </c>
      <c r="N55" s="225">
        <v>2</v>
      </c>
      <c r="O55" s="226">
        <f t="shared" si="5"/>
        <v>0</v>
      </c>
      <c r="P55" s="263">
        <v>623840</v>
      </c>
      <c r="Q55" s="228">
        <f t="shared" si="7"/>
        <v>0</v>
      </c>
      <c r="S55" s="266">
        <f t="shared" si="8"/>
        <v>0</v>
      </c>
      <c r="T55" s="266">
        <f t="shared" si="9"/>
        <v>0</v>
      </c>
      <c r="U55" s="266">
        <f t="shared" si="10"/>
        <v>0</v>
      </c>
      <c r="V55" s="266">
        <f t="shared" si="11"/>
        <v>0</v>
      </c>
    </row>
    <row r="56" spans="2:22" ht="38" customHeight="1" x14ac:dyDescent="0.35">
      <c r="B56" s="242">
        <v>5</v>
      </c>
      <c r="C56" s="239" t="s">
        <v>26</v>
      </c>
      <c r="D56" s="224">
        <v>2</v>
      </c>
      <c r="E56" s="225">
        <v>0</v>
      </c>
      <c r="F56" s="226">
        <v>2</v>
      </c>
      <c r="G56" s="224">
        <v>2</v>
      </c>
      <c r="H56" s="225">
        <v>0</v>
      </c>
      <c r="I56" s="226">
        <f t="shared" si="3"/>
        <v>2</v>
      </c>
      <c r="J56" s="224">
        <v>2</v>
      </c>
      <c r="K56" s="225">
        <v>1</v>
      </c>
      <c r="L56" s="226">
        <f t="shared" si="4"/>
        <v>1</v>
      </c>
      <c r="M56" s="224">
        <v>2</v>
      </c>
      <c r="N56" s="225">
        <v>1</v>
      </c>
      <c r="O56" s="226">
        <f t="shared" si="5"/>
        <v>1</v>
      </c>
      <c r="P56" s="263">
        <v>200000</v>
      </c>
      <c r="Q56" s="228">
        <f t="shared" si="7"/>
        <v>1200000</v>
      </c>
      <c r="S56" s="266">
        <f t="shared" si="8"/>
        <v>400000</v>
      </c>
      <c r="T56" s="266">
        <f t="shared" si="9"/>
        <v>400000</v>
      </c>
      <c r="U56" s="266">
        <f t="shared" si="10"/>
        <v>200000</v>
      </c>
      <c r="V56" s="266">
        <f t="shared" si="11"/>
        <v>200000</v>
      </c>
    </row>
    <row r="57" spans="2:22" ht="38" customHeight="1" x14ac:dyDescent="0.35">
      <c r="B57" s="242">
        <v>6</v>
      </c>
      <c r="C57" s="239" t="s">
        <v>27</v>
      </c>
      <c r="D57" s="224">
        <v>4</v>
      </c>
      <c r="E57" s="225">
        <v>1</v>
      </c>
      <c r="F57" s="226">
        <f t="shared" si="6"/>
        <v>3</v>
      </c>
      <c r="G57" s="224">
        <v>4</v>
      </c>
      <c r="H57" s="225">
        <v>10</v>
      </c>
      <c r="I57" s="226">
        <v>0</v>
      </c>
      <c r="J57" s="224">
        <v>4</v>
      </c>
      <c r="K57" s="225">
        <v>6</v>
      </c>
      <c r="L57" s="226">
        <v>0</v>
      </c>
      <c r="M57" s="224">
        <v>4</v>
      </c>
      <c r="N57" s="225">
        <v>1</v>
      </c>
      <c r="O57" s="226">
        <f t="shared" si="5"/>
        <v>3</v>
      </c>
      <c r="P57" s="263">
        <v>20000</v>
      </c>
      <c r="Q57" s="228">
        <f t="shared" si="7"/>
        <v>120000</v>
      </c>
      <c r="S57" s="266">
        <f t="shared" si="8"/>
        <v>60000</v>
      </c>
      <c r="T57" s="266">
        <f t="shared" si="9"/>
        <v>0</v>
      </c>
      <c r="U57" s="266">
        <f t="shared" si="10"/>
        <v>0</v>
      </c>
      <c r="V57" s="266">
        <f t="shared" si="11"/>
        <v>60000</v>
      </c>
    </row>
    <row r="58" spans="2:22" ht="38" customHeight="1" x14ac:dyDescent="0.35">
      <c r="B58" s="242">
        <v>7</v>
      </c>
      <c r="C58" s="239" t="s">
        <v>28</v>
      </c>
      <c r="D58" s="224">
        <v>2</v>
      </c>
      <c r="E58" s="225">
        <v>0</v>
      </c>
      <c r="F58" s="226">
        <f t="shared" si="6"/>
        <v>2</v>
      </c>
      <c r="G58" s="224">
        <v>2</v>
      </c>
      <c r="H58" s="225">
        <v>1</v>
      </c>
      <c r="I58" s="226">
        <f t="shared" si="3"/>
        <v>1</v>
      </c>
      <c r="J58" s="224">
        <v>2</v>
      </c>
      <c r="K58" s="225">
        <v>1</v>
      </c>
      <c r="L58" s="226">
        <f t="shared" si="4"/>
        <v>1</v>
      </c>
      <c r="M58" s="224">
        <v>2</v>
      </c>
      <c r="N58" s="225">
        <v>1</v>
      </c>
      <c r="O58" s="226">
        <f t="shared" si="5"/>
        <v>1</v>
      </c>
      <c r="P58" s="263">
        <v>800000</v>
      </c>
      <c r="Q58" s="228">
        <f t="shared" si="7"/>
        <v>4000000</v>
      </c>
      <c r="S58" s="266">
        <f t="shared" si="8"/>
        <v>1600000</v>
      </c>
      <c r="T58" s="266">
        <f t="shared" si="9"/>
        <v>800000</v>
      </c>
      <c r="U58" s="266">
        <f t="shared" si="10"/>
        <v>800000</v>
      </c>
      <c r="V58" s="266">
        <f t="shared" si="11"/>
        <v>800000</v>
      </c>
    </row>
    <row r="59" spans="2:22" ht="38" customHeight="1" x14ac:dyDescent="0.35">
      <c r="B59" s="242">
        <v>8</v>
      </c>
      <c r="C59" s="239" t="s">
        <v>29</v>
      </c>
      <c r="D59" s="224">
        <v>1</v>
      </c>
      <c r="E59" s="225">
        <v>0</v>
      </c>
      <c r="F59" s="226">
        <f t="shared" si="6"/>
        <v>1</v>
      </c>
      <c r="G59" s="224">
        <v>1</v>
      </c>
      <c r="H59" s="225">
        <v>1</v>
      </c>
      <c r="I59" s="226">
        <f t="shared" si="3"/>
        <v>0</v>
      </c>
      <c r="J59" s="224">
        <v>1</v>
      </c>
      <c r="K59" s="225">
        <v>2</v>
      </c>
      <c r="L59" s="226">
        <v>0</v>
      </c>
      <c r="M59" s="224">
        <v>1</v>
      </c>
      <c r="N59" s="225">
        <v>1</v>
      </c>
      <c r="O59" s="226">
        <f t="shared" si="5"/>
        <v>0</v>
      </c>
      <c r="P59" s="229">
        <v>0</v>
      </c>
      <c r="Q59" s="228">
        <f t="shared" si="7"/>
        <v>0</v>
      </c>
      <c r="R59" t="s">
        <v>140</v>
      </c>
      <c r="S59" s="266">
        <f t="shared" si="8"/>
        <v>0</v>
      </c>
      <c r="T59" s="266">
        <f t="shared" si="9"/>
        <v>0</v>
      </c>
      <c r="U59" s="266">
        <f t="shared" si="10"/>
        <v>0</v>
      </c>
      <c r="V59" s="266">
        <f t="shared" si="11"/>
        <v>0</v>
      </c>
    </row>
    <row r="60" spans="2:22" ht="38" customHeight="1" x14ac:dyDescent="0.35">
      <c r="B60" s="242">
        <v>9</v>
      </c>
      <c r="C60" s="239" t="s">
        <v>30</v>
      </c>
      <c r="D60" s="224">
        <v>2</v>
      </c>
      <c r="E60" s="225">
        <v>1</v>
      </c>
      <c r="F60" s="226">
        <f t="shared" si="6"/>
        <v>1</v>
      </c>
      <c r="G60" s="224">
        <v>2</v>
      </c>
      <c r="H60" s="225">
        <v>1</v>
      </c>
      <c r="I60" s="226">
        <f t="shared" si="3"/>
        <v>1</v>
      </c>
      <c r="J60" s="224">
        <v>2</v>
      </c>
      <c r="K60" s="225">
        <v>0</v>
      </c>
      <c r="L60" s="226">
        <f t="shared" si="4"/>
        <v>2</v>
      </c>
      <c r="M60" s="224">
        <v>2</v>
      </c>
      <c r="N60" s="225">
        <v>1</v>
      </c>
      <c r="O60" s="226">
        <f t="shared" si="5"/>
        <v>1</v>
      </c>
      <c r="P60" s="263">
        <v>100000</v>
      </c>
      <c r="Q60" s="228">
        <f t="shared" si="7"/>
        <v>500000</v>
      </c>
      <c r="S60" s="266">
        <f t="shared" si="8"/>
        <v>100000</v>
      </c>
      <c r="T60" s="266">
        <f t="shared" si="9"/>
        <v>100000</v>
      </c>
      <c r="U60" s="266">
        <f t="shared" si="10"/>
        <v>200000</v>
      </c>
      <c r="V60" s="266">
        <f t="shared" si="11"/>
        <v>100000</v>
      </c>
    </row>
    <row r="61" spans="2:22" ht="38" customHeight="1" x14ac:dyDescent="0.35">
      <c r="B61" s="242">
        <v>10</v>
      </c>
      <c r="C61" s="239" t="s">
        <v>31</v>
      </c>
      <c r="D61" s="224">
        <v>2</v>
      </c>
      <c r="E61" s="225">
        <v>2</v>
      </c>
      <c r="F61" s="226">
        <f t="shared" si="6"/>
        <v>0</v>
      </c>
      <c r="G61" s="224">
        <v>2</v>
      </c>
      <c r="H61" s="225">
        <v>2</v>
      </c>
      <c r="I61" s="226">
        <f t="shared" si="3"/>
        <v>0</v>
      </c>
      <c r="J61" s="224">
        <v>2</v>
      </c>
      <c r="K61" s="225">
        <v>0</v>
      </c>
      <c r="L61" s="226">
        <f t="shared" si="4"/>
        <v>2</v>
      </c>
      <c r="M61" s="224">
        <v>2</v>
      </c>
      <c r="N61" s="225">
        <v>2</v>
      </c>
      <c r="O61" s="226">
        <f t="shared" si="5"/>
        <v>0</v>
      </c>
      <c r="P61" s="263">
        <v>150000</v>
      </c>
      <c r="Q61" s="228">
        <f t="shared" si="7"/>
        <v>300000</v>
      </c>
      <c r="S61" s="266">
        <f t="shared" si="8"/>
        <v>0</v>
      </c>
      <c r="T61" s="266">
        <f t="shared" si="9"/>
        <v>0</v>
      </c>
      <c r="U61" s="266">
        <f t="shared" si="10"/>
        <v>300000</v>
      </c>
      <c r="V61" s="266">
        <f t="shared" si="11"/>
        <v>0</v>
      </c>
    </row>
    <row r="62" spans="2:22" ht="38" customHeight="1" x14ac:dyDescent="0.35">
      <c r="B62" s="242">
        <v>11</v>
      </c>
      <c r="C62" s="239" t="s">
        <v>141</v>
      </c>
      <c r="D62" s="224">
        <v>1</v>
      </c>
      <c r="E62" s="225"/>
      <c r="F62" s="226">
        <f t="shared" si="6"/>
        <v>1</v>
      </c>
      <c r="G62" s="224">
        <v>1</v>
      </c>
      <c r="H62" s="225"/>
      <c r="I62" s="226">
        <f t="shared" si="3"/>
        <v>1</v>
      </c>
      <c r="J62" s="224">
        <v>1</v>
      </c>
      <c r="K62" s="225"/>
      <c r="L62" s="226">
        <f t="shared" si="4"/>
        <v>1</v>
      </c>
      <c r="M62" s="224">
        <v>1</v>
      </c>
      <c r="N62" s="225"/>
      <c r="O62" s="226">
        <f t="shared" si="5"/>
        <v>1</v>
      </c>
      <c r="P62" s="263">
        <v>44240</v>
      </c>
      <c r="Q62" s="228">
        <f t="shared" si="7"/>
        <v>176960</v>
      </c>
      <c r="S62" s="266">
        <f t="shared" si="8"/>
        <v>44240</v>
      </c>
      <c r="T62" s="266">
        <f t="shared" si="9"/>
        <v>44240</v>
      </c>
      <c r="U62" s="266">
        <f t="shared" si="10"/>
        <v>44240</v>
      </c>
      <c r="V62" s="266">
        <f t="shared" si="11"/>
        <v>44240</v>
      </c>
    </row>
    <row r="63" spans="2:22" ht="38" customHeight="1" x14ac:dyDescent="0.35">
      <c r="B63" s="242">
        <v>12</v>
      </c>
      <c r="C63" s="239" t="s">
        <v>32</v>
      </c>
      <c r="D63" s="224">
        <v>1</v>
      </c>
      <c r="E63" s="225">
        <v>1</v>
      </c>
      <c r="F63" s="226">
        <f t="shared" si="6"/>
        <v>0</v>
      </c>
      <c r="G63" s="224">
        <v>1</v>
      </c>
      <c r="H63" s="225">
        <v>0</v>
      </c>
      <c r="I63" s="226">
        <f t="shared" si="3"/>
        <v>1</v>
      </c>
      <c r="J63" s="224">
        <v>1</v>
      </c>
      <c r="K63" s="225">
        <v>3</v>
      </c>
      <c r="L63" s="226">
        <v>0</v>
      </c>
      <c r="M63" s="224">
        <v>1</v>
      </c>
      <c r="N63" s="225">
        <v>1</v>
      </c>
      <c r="O63" s="226">
        <f t="shared" si="5"/>
        <v>0</v>
      </c>
      <c r="P63" s="263">
        <v>200000</v>
      </c>
      <c r="Q63" s="228">
        <f t="shared" si="7"/>
        <v>200000</v>
      </c>
      <c r="S63" s="266">
        <f t="shared" si="8"/>
        <v>0</v>
      </c>
      <c r="T63" s="266">
        <f t="shared" si="9"/>
        <v>200000</v>
      </c>
      <c r="U63" s="266">
        <f t="shared" si="10"/>
        <v>0</v>
      </c>
      <c r="V63" s="266">
        <f t="shared" si="11"/>
        <v>0</v>
      </c>
    </row>
    <row r="64" spans="2:22" ht="38" customHeight="1" x14ac:dyDescent="0.35">
      <c r="B64" s="242">
        <v>13</v>
      </c>
      <c r="C64" s="239" t="s">
        <v>33</v>
      </c>
      <c r="D64" s="224">
        <v>14</v>
      </c>
      <c r="E64" s="225">
        <v>5</v>
      </c>
      <c r="F64" s="226">
        <f t="shared" si="6"/>
        <v>9</v>
      </c>
      <c r="G64" s="224">
        <v>14</v>
      </c>
      <c r="H64" s="225">
        <v>0</v>
      </c>
      <c r="I64" s="226">
        <f t="shared" si="3"/>
        <v>14</v>
      </c>
      <c r="J64" s="224">
        <v>14</v>
      </c>
      <c r="K64" s="225">
        <v>5</v>
      </c>
      <c r="L64" s="226">
        <f t="shared" si="4"/>
        <v>9</v>
      </c>
      <c r="M64" s="224">
        <v>14</v>
      </c>
      <c r="N64" s="225">
        <v>5</v>
      </c>
      <c r="O64" s="226">
        <f t="shared" si="5"/>
        <v>9</v>
      </c>
      <c r="P64" s="264">
        <v>750000</v>
      </c>
      <c r="Q64" s="228">
        <f t="shared" si="7"/>
        <v>30750000</v>
      </c>
      <c r="S64" s="266">
        <f t="shared" si="8"/>
        <v>6750000</v>
      </c>
      <c r="T64" s="266">
        <f t="shared" si="9"/>
        <v>10500000</v>
      </c>
      <c r="U64" s="266">
        <f t="shared" si="10"/>
        <v>6750000</v>
      </c>
      <c r="V64" s="266">
        <f t="shared" si="11"/>
        <v>6750000</v>
      </c>
    </row>
    <row r="65" spans="2:22" ht="38" customHeight="1" x14ac:dyDescent="0.35">
      <c r="B65" s="242">
        <v>14</v>
      </c>
      <c r="C65" s="239" t="s">
        <v>34</v>
      </c>
      <c r="D65" s="224">
        <v>2</v>
      </c>
      <c r="E65" s="225">
        <v>0</v>
      </c>
      <c r="F65" s="226">
        <f t="shared" si="6"/>
        <v>2</v>
      </c>
      <c r="G65" s="224">
        <v>2</v>
      </c>
      <c r="H65" s="225"/>
      <c r="I65" s="226">
        <f t="shared" si="3"/>
        <v>2</v>
      </c>
      <c r="J65" s="224">
        <v>2</v>
      </c>
      <c r="K65" s="225"/>
      <c r="L65" s="226">
        <f t="shared" si="4"/>
        <v>2</v>
      </c>
      <c r="M65" s="224">
        <v>2</v>
      </c>
      <c r="N65" s="225"/>
      <c r="O65" s="226">
        <f t="shared" si="5"/>
        <v>2</v>
      </c>
      <c r="P65" s="229">
        <v>20000</v>
      </c>
      <c r="Q65" s="228">
        <f t="shared" si="7"/>
        <v>160000</v>
      </c>
      <c r="S65" s="266">
        <f t="shared" si="8"/>
        <v>40000</v>
      </c>
      <c r="T65" s="266">
        <f t="shared" si="9"/>
        <v>40000</v>
      </c>
      <c r="U65" s="266">
        <f t="shared" si="10"/>
        <v>40000</v>
      </c>
      <c r="V65" s="266">
        <f t="shared" si="11"/>
        <v>40000</v>
      </c>
    </row>
    <row r="66" spans="2:22" ht="38" customHeight="1" x14ac:dyDescent="0.35">
      <c r="B66" s="242">
        <v>15</v>
      </c>
      <c r="C66" s="239" t="s">
        <v>35</v>
      </c>
      <c r="D66" s="224">
        <v>1</v>
      </c>
      <c r="E66" s="225"/>
      <c r="F66" s="226">
        <f t="shared" si="6"/>
        <v>1</v>
      </c>
      <c r="G66" s="224">
        <v>1</v>
      </c>
      <c r="H66" s="225"/>
      <c r="I66" s="226">
        <f t="shared" si="3"/>
        <v>1</v>
      </c>
      <c r="J66" s="224">
        <v>1</v>
      </c>
      <c r="K66" s="225"/>
      <c r="L66" s="226">
        <f t="shared" si="4"/>
        <v>1</v>
      </c>
      <c r="M66" s="224">
        <v>1</v>
      </c>
      <c r="N66" s="225"/>
      <c r="O66" s="226">
        <f t="shared" si="5"/>
        <v>1</v>
      </c>
      <c r="P66" s="229">
        <v>10000</v>
      </c>
      <c r="Q66" s="228">
        <f t="shared" si="7"/>
        <v>40000</v>
      </c>
      <c r="R66" t="s">
        <v>142</v>
      </c>
      <c r="S66" s="266">
        <f t="shared" si="8"/>
        <v>10000</v>
      </c>
      <c r="T66" s="266">
        <f t="shared" si="9"/>
        <v>10000</v>
      </c>
      <c r="U66" s="266">
        <f t="shared" si="10"/>
        <v>10000</v>
      </c>
      <c r="V66" s="266">
        <f t="shared" si="11"/>
        <v>10000</v>
      </c>
    </row>
    <row r="67" spans="2:22" ht="38" customHeight="1" x14ac:dyDescent="0.35">
      <c r="B67" s="242">
        <v>16</v>
      </c>
      <c r="C67" s="239" t="s">
        <v>36</v>
      </c>
      <c r="D67" s="224">
        <v>1</v>
      </c>
      <c r="E67" s="225">
        <v>0</v>
      </c>
      <c r="F67" s="226">
        <f t="shared" si="6"/>
        <v>1</v>
      </c>
      <c r="G67" s="224">
        <v>1</v>
      </c>
      <c r="H67" s="225">
        <v>0</v>
      </c>
      <c r="I67" s="226">
        <f t="shared" si="3"/>
        <v>1</v>
      </c>
      <c r="J67" s="224">
        <v>1</v>
      </c>
      <c r="K67" s="225">
        <v>0</v>
      </c>
      <c r="L67" s="226">
        <f t="shared" si="4"/>
        <v>1</v>
      </c>
      <c r="M67" s="224">
        <v>1</v>
      </c>
      <c r="N67" s="225">
        <v>0</v>
      </c>
      <c r="O67" s="226">
        <f t="shared" si="5"/>
        <v>1</v>
      </c>
      <c r="P67" s="263">
        <v>250000</v>
      </c>
      <c r="Q67" s="228">
        <f t="shared" si="7"/>
        <v>1000000</v>
      </c>
      <c r="S67" s="266">
        <f t="shared" si="8"/>
        <v>250000</v>
      </c>
      <c r="T67" s="266">
        <f t="shared" si="9"/>
        <v>250000</v>
      </c>
      <c r="U67" s="266">
        <f t="shared" si="10"/>
        <v>250000</v>
      </c>
      <c r="V67" s="266">
        <f t="shared" si="11"/>
        <v>250000</v>
      </c>
    </row>
    <row r="68" spans="2:22" ht="38" customHeight="1" x14ac:dyDescent="0.35">
      <c r="B68" s="242">
        <v>17</v>
      </c>
      <c r="C68" s="239" t="s">
        <v>37</v>
      </c>
      <c r="D68" s="224">
        <v>10</v>
      </c>
      <c r="E68" s="225">
        <v>0</v>
      </c>
      <c r="F68" s="226">
        <f t="shared" si="6"/>
        <v>10</v>
      </c>
      <c r="G68" s="224">
        <v>10</v>
      </c>
      <c r="H68" s="225">
        <v>3</v>
      </c>
      <c r="I68" s="226">
        <f t="shared" si="3"/>
        <v>7</v>
      </c>
      <c r="J68" s="224">
        <v>10</v>
      </c>
      <c r="K68" s="225">
        <v>4</v>
      </c>
      <c r="L68" s="226">
        <f t="shared" si="4"/>
        <v>6</v>
      </c>
      <c r="M68" s="224">
        <v>10</v>
      </c>
      <c r="N68" s="225">
        <v>0</v>
      </c>
      <c r="O68" s="226">
        <f t="shared" si="5"/>
        <v>10</v>
      </c>
      <c r="P68" s="229">
        <v>1000000</v>
      </c>
      <c r="Q68" s="228">
        <f t="shared" si="7"/>
        <v>33000000</v>
      </c>
      <c r="R68" t="s">
        <v>142</v>
      </c>
      <c r="S68" s="266">
        <f t="shared" si="8"/>
        <v>10000000</v>
      </c>
      <c r="T68" s="266">
        <f t="shared" si="9"/>
        <v>7000000</v>
      </c>
      <c r="U68" s="266">
        <f t="shared" si="10"/>
        <v>6000000</v>
      </c>
      <c r="V68" s="266">
        <f t="shared" si="11"/>
        <v>10000000</v>
      </c>
    </row>
    <row r="69" spans="2:22" ht="38" customHeight="1" x14ac:dyDescent="0.35">
      <c r="B69" s="242">
        <v>18</v>
      </c>
      <c r="C69" s="239" t="s">
        <v>38</v>
      </c>
      <c r="D69" s="224">
        <v>10</v>
      </c>
      <c r="E69" s="225">
        <v>2</v>
      </c>
      <c r="F69" s="226">
        <f t="shared" si="6"/>
        <v>8</v>
      </c>
      <c r="G69" s="224">
        <v>10</v>
      </c>
      <c r="H69" s="225">
        <v>5</v>
      </c>
      <c r="I69" s="226">
        <f t="shared" si="3"/>
        <v>5</v>
      </c>
      <c r="J69" s="224">
        <v>10</v>
      </c>
      <c r="K69" s="225">
        <v>6</v>
      </c>
      <c r="L69" s="226">
        <f t="shared" si="4"/>
        <v>4</v>
      </c>
      <c r="M69" s="224">
        <v>10</v>
      </c>
      <c r="N69" s="225">
        <v>5</v>
      </c>
      <c r="O69" s="226">
        <f t="shared" si="5"/>
        <v>5</v>
      </c>
      <c r="P69" s="263">
        <v>300000</v>
      </c>
      <c r="Q69" s="228">
        <f t="shared" si="7"/>
        <v>6600000</v>
      </c>
      <c r="S69" s="266">
        <f t="shared" si="8"/>
        <v>2400000</v>
      </c>
      <c r="T69" s="266">
        <f t="shared" si="9"/>
        <v>1500000</v>
      </c>
      <c r="U69" s="266">
        <f t="shared" si="10"/>
        <v>1200000</v>
      </c>
      <c r="V69" s="266">
        <f t="shared" si="11"/>
        <v>1500000</v>
      </c>
    </row>
    <row r="70" spans="2:22" ht="38" customHeight="1" x14ac:dyDescent="0.35">
      <c r="B70" s="242">
        <v>19</v>
      </c>
      <c r="C70" s="239" t="s">
        <v>39</v>
      </c>
      <c r="D70" s="224">
        <v>14</v>
      </c>
      <c r="E70" s="225"/>
      <c r="F70" s="226">
        <f t="shared" si="6"/>
        <v>14</v>
      </c>
      <c r="G70" s="224">
        <v>14</v>
      </c>
      <c r="H70" s="225"/>
      <c r="I70" s="226">
        <f t="shared" si="3"/>
        <v>14</v>
      </c>
      <c r="J70" s="224">
        <v>14</v>
      </c>
      <c r="K70" s="225"/>
      <c r="L70" s="226">
        <f t="shared" si="4"/>
        <v>14</v>
      </c>
      <c r="M70" s="224">
        <v>14</v>
      </c>
      <c r="N70" s="225"/>
      <c r="O70" s="226">
        <f t="shared" si="5"/>
        <v>14</v>
      </c>
      <c r="P70" s="229">
        <v>2000</v>
      </c>
      <c r="Q70" s="228">
        <f t="shared" si="7"/>
        <v>112000</v>
      </c>
      <c r="S70" s="266">
        <f t="shared" si="8"/>
        <v>28000</v>
      </c>
      <c r="T70" s="266">
        <f t="shared" si="9"/>
        <v>28000</v>
      </c>
      <c r="U70" s="266">
        <f t="shared" si="10"/>
        <v>28000</v>
      </c>
      <c r="V70" s="266">
        <f t="shared" si="11"/>
        <v>28000</v>
      </c>
    </row>
    <row r="71" spans="2:22" ht="38" customHeight="1" x14ac:dyDescent="0.35">
      <c r="B71" s="242">
        <v>20</v>
      </c>
      <c r="C71" s="239" t="s">
        <v>40</v>
      </c>
      <c r="D71" s="224">
        <v>1</v>
      </c>
      <c r="E71" s="225">
        <v>1</v>
      </c>
      <c r="F71" s="226">
        <f t="shared" si="6"/>
        <v>0</v>
      </c>
      <c r="G71" s="224">
        <v>1</v>
      </c>
      <c r="H71" s="225">
        <v>1</v>
      </c>
      <c r="I71" s="226">
        <f t="shared" si="3"/>
        <v>0</v>
      </c>
      <c r="J71" s="224">
        <v>1</v>
      </c>
      <c r="K71" s="225">
        <v>1</v>
      </c>
      <c r="L71" s="226">
        <f t="shared" si="4"/>
        <v>0</v>
      </c>
      <c r="M71" s="224">
        <v>1</v>
      </c>
      <c r="N71" s="225">
        <v>1</v>
      </c>
      <c r="O71" s="226">
        <f t="shared" si="5"/>
        <v>0</v>
      </c>
      <c r="P71" s="263">
        <v>1000000</v>
      </c>
      <c r="Q71" s="228">
        <f t="shared" si="7"/>
        <v>0</v>
      </c>
      <c r="S71" s="266">
        <f t="shared" si="8"/>
        <v>0</v>
      </c>
      <c r="T71" s="266">
        <f t="shared" si="9"/>
        <v>0</v>
      </c>
      <c r="U71" s="266">
        <f t="shared" si="10"/>
        <v>0</v>
      </c>
      <c r="V71" s="266">
        <f t="shared" si="11"/>
        <v>0</v>
      </c>
    </row>
    <row r="72" spans="2:22" ht="38" customHeight="1" x14ac:dyDescent="0.35">
      <c r="B72" s="242">
        <v>21</v>
      </c>
      <c r="C72" s="239" t="s">
        <v>41</v>
      </c>
      <c r="D72" s="224">
        <v>1</v>
      </c>
      <c r="E72" s="225">
        <v>0</v>
      </c>
      <c r="F72" s="226">
        <f t="shared" si="6"/>
        <v>1</v>
      </c>
      <c r="G72" s="224">
        <v>1</v>
      </c>
      <c r="H72" s="225">
        <v>0</v>
      </c>
      <c r="I72" s="226">
        <f t="shared" si="3"/>
        <v>1</v>
      </c>
      <c r="J72" s="224">
        <v>1</v>
      </c>
      <c r="K72" s="225">
        <v>0</v>
      </c>
      <c r="L72" s="226">
        <f t="shared" si="4"/>
        <v>1</v>
      </c>
      <c r="M72" s="224">
        <v>1</v>
      </c>
      <c r="N72" s="225">
        <v>0</v>
      </c>
      <c r="O72" s="226">
        <f t="shared" si="5"/>
        <v>1</v>
      </c>
      <c r="P72" s="263">
        <v>200000</v>
      </c>
      <c r="Q72" s="228">
        <f t="shared" si="7"/>
        <v>800000</v>
      </c>
      <c r="S72" s="266">
        <f t="shared" si="8"/>
        <v>200000</v>
      </c>
      <c r="T72" s="266">
        <f t="shared" si="9"/>
        <v>200000</v>
      </c>
      <c r="U72" s="266">
        <f t="shared" si="10"/>
        <v>200000</v>
      </c>
      <c r="V72" s="266">
        <f t="shared" si="11"/>
        <v>200000</v>
      </c>
    </row>
    <row r="73" spans="2:22" ht="38" customHeight="1" x14ac:dyDescent="0.35">
      <c r="B73" s="242">
        <v>22</v>
      </c>
      <c r="C73" s="239" t="s">
        <v>42</v>
      </c>
      <c r="D73" s="224">
        <v>1</v>
      </c>
      <c r="E73" s="225"/>
      <c r="F73" s="226">
        <f t="shared" si="6"/>
        <v>1</v>
      </c>
      <c r="G73" s="224">
        <v>1</v>
      </c>
      <c r="H73" s="225"/>
      <c r="I73" s="226">
        <f t="shared" si="3"/>
        <v>1</v>
      </c>
      <c r="J73" s="224">
        <v>1</v>
      </c>
      <c r="K73" s="225"/>
      <c r="L73" s="226">
        <f t="shared" si="4"/>
        <v>1</v>
      </c>
      <c r="M73" s="224">
        <v>1</v>
      </c>
      <c r="N73" s="225"/>
      <c r="O73" s="226">
        <f t="shared" si="5"/>
        <v>1</v>
      </c>
      <c r="P73" s="229">
        <v>30000</v>
      </c>
      <c r="Q73" s="228">
        <f t="shared" si="7"/>
        <v>120000</v>
      </c>
      <c r="R73" t="s">
        <v>142</v>
      </c>
      <c r="S73" s="266">
        <f t="shared" si="8"/>
        <v>30000</v>
      </c>
      <c r="T73" s="266">
        <f t="shared" si="9"/>
        <v>30000</v>
      </c>
      <c r="U73" s="266">
        <f t="shared" si="10"/>
        <v>30000</v>
      </c>
      <c r="V73" s="266">
        <f t="shared" si="11"/>
        <v>30000</v>
      </c>
    </row>
    <row r="74" spans="2:22" ht="38" customHeight="1" x14ac:dyDescent="0.35">
      <c r="B74" s="242">
        <v>23</v>
      </c>
      <c r="C74" s="239" t="s">
        <v>143</v>
      </c>
      <c r="D74" s="224">
        <v>2</v>
      </c>
      <c r="E74" s="225">
        <v>1</v>
      </c>
      <c r="F74" s="226">
        <f t="shared" si="6"/>
        <v>1</v>
      </c>
      <c r="G74" s="224">
        <v>2</v>
      </c>
      <c r="H74" s="225">
        <v>0</v>
      </c>
      <c r="I74" s="226">
        <f t="shared" si="3"/>
        <v>2</v>
      </c>
      <c r="J74" s="224">
        <v>2</v>
      </c>
      <c r="K74" s="225">
        <v>0</v>
      </c>
      <c r="L74" s="226">
        <f t="shared" si="4"/>
        <v>2</v>
      </c>
      <c r="M74" s="224">
        <v>2</v>
      </c>
      <c r="N74" s="225">
        <v>0</v>
      </c>
      <c r="O74" s="226">
        <f t="shared" si="5"/>
        <v>2</v>
      </c>
      <c r="P74" s="263">
        <v>200000</v>
      </c>
      <c r="Q74" s="228">
        <f t="shared" si="7"/>
        <v>1400000</v>
      </c>
      <c r="S74" s="266">
        <f t="shared" si="8"/>
        <v>200000</v>
      </c>
      <c r="T74" s="266">
        <f t="shared" si="9"/>
        <v>400000</v>
      </c>
      <c r="U74" s="266">
        <f t="shared" si="10"/>
        <v>400000</v>
      </c>
      <c r="V74" s="266">
        <f t="shared" si="11"/>
        <v>400000</v>
      </c>
    </row>
    <row r="75" spans="2:22" ht="38" customHeight="1" thickBot="1" x14ac:dyDescent="0.4">
      <c r="B75" s="243">
        <v>25</v>
      </c>
      <c r="C75" s="240" t="s">
        <v>43</v>
      </c>
      <c r="D75" s="231">
        <v>1</v>
      </c>
      <c r="E75" s="232"/>
      <c r="F75" s="233">
        <f t="shared" si="6"/>
        <v>1</v>
      </c>
      <c r="G75" s="231">
        <v>1</v>
      </c>
      <c r="H75" s="232"/>
      <c r="I75" s="233">
        <f t="shared" si="3"/>
        <v>1</v>
      </c>
      <c r="J75" s="231">
        <v>1</v>
      </c>
      <c r="K75" s="232"/>
      <c r="L75" s="233">
        <f t="shared" si="4"/>
        <v>1</v>
      </c>
      <c r="M75" s="231">
        <v>1</v>
      </c>
      <c r="N75" s="232"/>
      <c r="O75" s="233">
        <f t="shared" si="5"/>
        <v>1</v>
      </c>
      <c r="P75" s="234">
        <v>0</v>
      </c>
      <c r="Q75" s="235">
        <f t="shared" si="7"/>
        <v>0</v>
      </c>
      <c r="R75" t="s">
        <v>139</v>
      </c>
      <c r="S75" s="266">
        <f t="shared" si="8"/>
        <v>0</v>
      </c>
      <c r="T75" s="266">
        <f t="shared" si="9"/>
        <v>0</v>
      </c>
      <c r="U75" s="266">
        <f t="shared" si="10"/>
        <v>0</v>
      </c>
      <c r="V75" s="266">
        <f t="shared" si="11"/>
        <v>0</v>
      </c>
    </row>
    <row r="76" spans="2:22" ht="21" x14ac:dyDescent="0.5">
      <c r="B76" s="217"/>
      <c r="C76" s="236"/>
      <c r="D76" s="237"/>
      <c r="E76" s="237"/>
      <c r="F76" s="237"/>
      <c r="G76" s="237"/>
      <c r="H76" s="237"/>
      <c r="I76" s="219"/>
      <c r="J76" s="219"/>
      <c r="K76" s="219"/>
      <c r="L76" s="219"/>
      <c r="M76" s="219"/>
      <c r="N76" s="219"/>
      <c r="O76" s="219"/>
      <c r="P76" s="238" t="s">
        <v>85</v>
      </c>
      <c r="Q76" s="216">
        <f>SUM(Q52:Q75)</f>
        <v>92278960</v>
      </c>
      <c r="S76" s="216">
        <f>SUM(S52:S75)</f>
        <v>24812240</v>
      </c>
      <c r="T76" s="216">
        <f>SUM(T52:T75)</f>
        <v>23502240</v>
      </c>
      <c r="U76" s="216">
        <f>SUM(U52:U75)</f>
        <v>19352240</v>
      </c>
      <c r="V76" s="216">
        <f>SUM(V52:V75)</f>
        <v>24612240</v>
      </c>
    </row>
    <row r="77" spans="2:22" ht="18.5" x14ac:dyDescent="0.45">
      <c r="B77" s="217"/>
      <c r="C77" s="236"/>
      <c r="D77" s="237"/>
      <c r="E77" s="237"/>
      <c r="F77" s="237"/>
      <c r="G77" s="237"/>
      <c r="H77" s="237"/>
      <c r="I77" s="219"/>
      <c r="J77" s="219"/>
      <c r="K77" s="219"/>
      <c r="L77" s="219"/>
      <c r="M77" s="219"/>
      <c r="N77" s="219"/>
      <c r="O77" s="219"/>
      <c r="P77" s="219"/>
      <c r="Q77" s="219"/>
    </row>
    <row r="81" spans="3:3" x14ac:dyDescent="0.35">
      <c r="C81" s="3" t="s">
        <v>148</v>
      </c>
    </row>
  </sheetData>
  <mergeCells count="15">
    <mergeCell ref="D50:F50"/>
    <mergeCell ref="G50:I50"/>
    <mergeCell ref="J50:L50"/>
    <mergeCell ref="M50:O50"/>
    <mergeCell ref="D49:F49"/>
    <mergeCell ref="G49:I49"/>
    <mergeCell ref="J49:L49"/>
    <mergeCell ref="M49:O49"/>
    <mergeCell ref="D4:F4"/>
    <mergeCell ref="D48:F48"/>
    <mergeCell ref="G48:I48"/>
    <mergeCell ref="J48:L48"/>
    <mergeCell ref="M48:O48"/>
    <mergeCell ref="D5:F5"/>
    <mergeCell ref="D6:F6"/>
  </mergeCells>
  <pageMargins left="0.7" right="0.7" top="0.75" bottom="0.75" header="0.3" footer="0.3"/>
  <pageSetup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A83AF-9E3C-47E4-9CFA-77CDBFDC4FCE}">
  <sheetPr>
    <pageSetUpPr fitToPage="1"/>
  </sheetPr>
  <dimension ref="B1:U77"/>
  <sheetViews>
    <sheetView showGridLines="0" zoomScale="70" zoomScaleNormal="70" workbookViewId="0">
      <selection activeCell="L80" sqref="L80"/>
    </sheetView>
  </sheetViews>
  <sheetFormatPr defaultRowHeight="14.5" x14ac:dyDescent="0.35"/>
  <cols>
    <col min="1" max="1" width="5.08984375" customWidth="1"/>
    <col min="3" max="3" width="17.7265625" customWidth="1"/>
    <col min="4" max="4" width="13.7265625" customWidth="1"/>
    <col min="5" max="5" width="17.26953125" customWidth="1"/>
    <col min="6" max="6" width="12.90625" customWidth="1"/>
    <col min="7" max="10" width="12" customWidth="1"/>
    <col min="11" max="11" width="9.90625" customWidth="1"/>
    <col min="12" max="12" width="10.81640625" customWidth="1"/>
    <col min="13" max="13" width="11" customWidth="1"/>
    <col min="15" max="15" width="11.90625" customWidth="1"/>
    <col min="17" max="17" width="11.26953125" customWidth="1"/>
    <col min="19" max="19" width="10.81640625" customWidth="1"/>
    <col min="21" max="21" width="11.7265625" customWidth="1"/>
  </cols>
  <sheetData>
    <row r="1" spans="2:21" x14ac:dyDescent="0.35">
      <c r="B1" t="s">
        <v>156</v>
      </c>
      <c r="D1" t="s">
        <v>157</v>
      </c>
    </row>
    <row r="3" spans="2:21" ht="15.5" x14ac:dyDescent="0.35">
      <c r="B3" s="115" t="s">
        <v>223</v>
      </c>
    </row>
    <row r="4" spans="2:21" ht="15" thickBot="1" x14ac:dyDescent="0.4"/>
    <row r="5" spans="2:21" s="3" customFormat="1" ht="28.5" customHeight="1" x14ac:dyDescent="0.35">
      <c r="B5" s="381" t="s">
        <v>127</v>
      </c>
      <c r="C5" s="382"/>
      <c r="D5" s="382"/>
      <c r="E5" s="382"/>
      <c r="F5" s="382"/>
      <c r="G5" s="382"/>
      <c r="H5" s="382"/>
      <c r="I5" s="382"/>
      <c r="J5" s="382"/>
      <c r="K5" s="385" t="s">
        <v>2</v>
      </c>
      <c r="L5" s="386"/>
      <c r="M5" s="387" t="s">
        <v>1</v>
      </c>
      <c r="N5" s="388"/>
      <c r="O5" s="389" t="s">
        <v>3</v>
      </c>
      <c r="P5" s="390"/>
      <c r="Q5" s="391" t="s">
        <v>4</v>
      </c>
      <c r="R5" s="392"/>
      <c r="S5" s="396" t="s">
        <v>5</v>
      </c>
      <c r="T5" s="397"/>
    </row>
    <row r="6" spans="2:21" ht="22.5" customHeight="1" x14ac:dyDescent="0.35">
      <c r="B6" s="383"/>
      <c r="C6" s="384"/>
      <c r="D6" s="384"/>
      <c r="E6" s="384"/>
      <c r="F6" s="384"/>
      <c r="G6" s="384"/>
      <c r="H6" s="384"/>
      <c r="I6" s="384"/>
      <c r="J6" s="384"/>
      <c r="K6" s="373" t="s">
        <v>9</v>
      </c>
      <c r="L6" s="374"/>
      <c r="M6" s="377" t="s">
        <v>8</v>
      </c>
      <c r="N6" s="378"/>
      <c r="O6" s="377" t="s">
        <v>8</v>
      </c>
      <c r="P6" s="378"/>
      <c r="Q6" s="377" t="s">
        <v>8</v>
      </c>
      <c r="R6" s="398"/>
      <c r="S6" s="377" t="s">
        <v>8</v>
      </c>
      <c r="T6" s="398"/>
    </row>
    <row r="7" spans="2:21" ht="22.5" customHeight="1" thickBot="1" x14ac:dyDescent="0.4">
      <c r="B7" s="383"/>
      <c r="C7" s="384"/>
      <c r="D7" s="384"/>
      <c r="E7" s="384"/>
      <c r="F7" s="384"/>
      <c r="G7" s="384"/>
      <c r="H7" s="384"/>
      <c r="I7" s="384"/>
      <c r="J7" s="384"/>
      <c r="K7" s="364">
        <v>400</v>
      </c>
      <c r="L7" s="365"/>
      <c r="M7" s="368">
        <v>100</v>
      </c>
      <c r="N7" s="369"/>
      <c r="O7" s="353">
        <v>100</v>
      </c>
      <c r="P7" s="354"/>
      <c r="Q7" s="355">
        <v>100</v>
      </c>
      <c r="R7" s="393"/>
      <c r="S7" s="379">
        <v>100</v>
      </c>
      <c r="T7" s="380"/>
    </row>
    <row r="8" spans="2:21" s="3" customFormat="1" ht="39.5" thickBot="1" x14ac:dyDescent="0.4">
      <c r="B8" s="62" t="s">
        <v>83</v>
      </c>
      <c r="C8" s="63" t="s">
        <v>87</v>
      </c>
      <c r="D8" s="64" t="s">
        <v>128</v>
      </c>
      <c r="E8" s="64" t="s">
        <v>111</v>
      </c>
      <c r="F8" s="64" t="s">
        <v>129</v>
      </c>
      <c r="G8" s="64" t="s">
        <v>149</v>
      </c>
      <c r="H8" s="64" t="s">
        <v>150</v>
      </c>
      <c r="I8" s="64" t="s">
        <v>132</v>
      </c>
      <c r="J8" s="64" t="s">
        <v>99</v>
      </c>
      <c r="K8" s="16" t="s">
        <v>133</v>
      </c>
      <c r="L8" s="17" t="s">
        <v>134</v>
      </c>
      <c r="M8" s="19" t="s">
        <v>133</v>
      </c>
      <c r="N8" s="20" t="s">
        <v>134</v>
      </c>
      <c r="O8" s="21" t="s">
        <v>133</v>
      </c>
      <c r="P8" s="22" t="s">
        <v>134</v>
      </c>
      <c r="Q8" s="23" t="s">
        <v>133</v>
      </c>
      <c r="R8" s="24" t="s">
        <v>134</v>
      </c>
      <c r="S8" s="65" t="s">
        <v>133</v>
      </c>
      <c r="T8" s="66" t="s">
        <v>134</v>
      </c>
      <c r="U8" s="67" t="s">
        <v>89</v>
      </c>
    </row>
    <row r="9" spans="2:21" ht="15" thickBot="1" x14ac:dyDescent="0.4">
      <c r="B9" s="14">
        <v>1</v>
      </c>
      <c r="C9" s="68" t="s">
        <v>10</v>
      </c>
      <c r="D9" s="69" t="s">
        <v>135</v>
      </c>
      <c r="E9" s="35">
        <v>8000</v>
      </c>
      <c r="F9" s="35">
        <v>3000</v>
      </c>
      <c r="G9" s="35">
        <v>1000</v>
      </c>
      <c r="H9" s="35">
        <v>2000</v>
      </c>
      <c r="I9" s="35">
        <f>IFERROR(SUM(E9,F9*3,G9*3,H9),0)</f>
        <v>22000</v>
      </c>
      <c r="J9" s="35" t="s">
        <v>126</v>
      </c>
      <c r="K9" s="14">
        <v>8</v>
      </c>
      <c r="L9" s="15">
        <f>K9*I9</f>
        <v>176000</v>
      </c>
      <c r="M9" s="14">
        <v>6</v>
      </c>
      <c r="N9" s="15">
        <f>M9*I9</f>
        <v>132000</v>
      </c>
      <c r="O9" s="14">
        <v>6</v>
      </c>
      <c r="P9" s="15">
        <f>O9*I9</f>
        <v>132000</v>
      </c>
      <c r="Q9" s="14">
        <v>6</v>
      </c>
      <c r="R9" s="70">
        <f>Q9*I9</f>
        <v>132000</v>
      </c>
      <c r="S9" s="14">
        <v>6</v>
      </c>
      <c r="T9" s="70">
        <f>I9*S9</f>
        <v>132000</v>
      </c>
      <c r="U9" s="71">
        <f>SUM(L9,N9,P9,R9,T9)</f>
        <v>704000</v>
      </c>
    </row>
    <row r="10" spans="2:21" ht="15" thickBot="1" x14ac:dyDescent="0.4">
      <c r="B10" s="7">
        <v>2</v>
      </c>
      <c r="C10" s="2" t="s">
        <v>11</v>
      </c>
      <c r="D10" s="69" t="s">
        <v>135</v>
      </c>
      <c r="E10" s="35">
        <v>8000</v>
      </c>
      <c r="F10" s="36">
        <v>2000</v>
      </c>
      <c r="G10" s="36">
        <v>500</v>
      </c>
      <c r="H10" s="36">
        <v>1000</v>
      </c>
      <c r="I10" s="35">
        <f t="shared" ref="I10:I20" si="0">IFERROR(SUM(E10,F10*3,G10*3,H10),0)</f>
        <v>16500</v>
      </c>
      <c r="J10" s="35" t="s">
        <v>126</v>
      </c>
      <c r="K10" s="7">
        <v>40</v>
      </c>
      <c r="L10" s="15">
        <f t="shared" ref="L10:L20" si="1">K10*I10</f>
        <v>660000</v>
      </c>
      <c r="M10" s="7">
        <v>25</v>
      </c>
      <c r="N10" s="15">
        <f t="shared" ref="N10:N20" si="2">M10*I10</f>
        <v>412500</v>
      </c>
      <c r="O10" s="7">
        <v>25</v>
      </c>
      <c r="P10" s="15">
        <f t="shared" ref="P10:P20" si="3">O10*I10</f>
        <v>412500</v>
      </c>
      <c r="Q10" s="7">
        <v>25</v>
      </c>
      <c r="R10" s="70">
        <f t="shared" ref="R10:R20" si="4">Q10*I10</f>
        <v>412500</v>
      </c>
      <c r="S10" s="7">
        <v>25</v>
      </c>
      <c r="T10" s="70">
        <f t="shared" ref="T10:T20" si="5">I10*S10</f>
        <v>412500</v>
      </c>
      <c r="U10" s="71">
        <f t="shared" ref="U10:U20" si="6">SUM(L10,N10,P10,R10,T10)</f>
        <v>2310000</v>
      </c>
    </row>
    <row r="11" spans="2:21" ht="15" thickBot="1" x14ac:dyDescent="0.4">
      <c r="B11" s="7">
        <v>3</v>
      </c>
      <c r="C11" s="2" t="s">
        <v>12</v>
      </c>
      <c r="D11" s="69" t="s">
        <v>135</v>
      </c>
      <c r="E11" s="35">
        <v>8000</v>
      </c>
      <c r="F11" s="35">
        <v>3000</v>
      </c>
      <c r="G11" s="35">
        <v>1000</v>
      </c>
      <c r="H11" s="35">
        <v>2000</v>
      </c>
      <c r="I11" s="35">
        <f t="shared" si="0"/>
        <v>22000</v>
      </c>
      <c r="J11" s="35" t="s">
        <v>126</v>
      </c>
      <c r="K11" s="7">
        <v>2</v>
      </c>
      <c r="L11" s="15">
        <f t="shared" si="1"/>
        <v>44000</v>
      </c>
      <c r="M11" s="11">
        <v>2</v>
      </c>
      <c r="N11" s="15">
        <f t="shared" si="2"/>
        <v>44000</v>
      </c>
      <c r="O11" s="7">
        <v>2</v>
      </c>
      <c r="P11" s="15">
        <f t="shared" si="3"/>
        <v>44000</v>
      </c>
      <c r="Q11" s="7">
        <v>2</v>
      </c>
      <c r="R11" s="70">
        <f t="shared" si="4"/>
        <v>44000</v>
      </c>
      <c r="S11" s="7">
        <v>2</v>
      </c>
      <c r="T11" s="70">
        <f t="shared" si="5"/>
        <v>44000</v>
      </c>
      <c r="U11" s="71">
        <f t="shared" si="6"/>
        <v>220000</v>
      </c>
    </row>
    <row r="12" spans="2:21" ht="15" thickBot="1" x14ac:dyDescent="0.4">
      <c r="B12" s="7">
        <v>4</v>
      </c>
      <c r="C12" s="2" t="s">
        <v>13</v>
      </c>
      <c r="D12" s="69" t="s">
        <v>135</v>
      </c>
      <c r="E12" s="35">
        <v>8000</v>
      </c>
      <c r="F12" s="35">
        <v>3000</v>
      </c>
      <c r="G12" s="35">
        <v>1000</v>
      </c>
      <c r="H12" s="35">
        <v>2000</v>
      </c>
      <c r="I12" s="35">
        <f t="shared" si="0"/>
        <v>22000</v>
      </c>
      <c r="J12" s="35" t="s">
        <v>126</v>
      </c>
      <c r="K12" s="7">
        <v>2</v>
      </c>
      <c r="L12" s="15">
        <f t="shared" si="1"/>
        <v>44000</v>
      </c>
      <c r="M12" s="7">
        <v>0</v>
      </c>
      <c r="N12" s="15">
        <f t="shared" si="2"/>
        <v>0</v>
      </c>
      <c r="O12" s="7">
        <v>0</v>
      </c>
      <c r="P12" s="15">
        <f t="shared" si="3"/>
        <v>0</v>
      </c>
      <c r="Q12" s="7">
        <v>0</v>
      </c>
      <c r="R12" s="70">
        <f t="shared" si="4"/>
        <v>0</v>
      </c>
      <c r="S12" s="7">
        <v>0</v>
      </c>
      <c r="T12" s="70">
        <f t="shared" si="5"/>
        <v>0</v>
      </c>
      <c r="U12" s="71">
        <f t="shared" si="6"/>
        <v>44000</v>
      </c>
    </row>
    <row r="13" spans="2:21" ht="15" thickBot="1" x14ac:dyDescent="0.4">
      <c r="B13" s="7">
        <v>5</v>
      </c>
      <c r="C13" s="2" t="s">
        <v>14</v>
      </c>
      <c r="D13" s="69" t="s">
        <v>135</v>
      </c>
      <c r="E13" s="35">
        <v>8000</v>
      </c>
      <c r="F13" s="35">
        <v>3000</v>
      </c>
      <c r="G13" s="35">
        <v>1000</v>
      </c>
      <c r="H13" s="35">
        <v>2000</v>
      </c>
      <c r="I13" s="35">
        <f t="shared" si="0"/>
        <v>22000</v>
      </c>
      <c r="J13" s="35" t="s">
        <v>126</v>
      </c>
      <c r="K13" s="7">
        <v>3</v>
      </c>
      <c r="L13" s="15">
        <f t="shared" si="1"/>
        <v>66000</v>
      </c>
      <c r="M13" s="7">
        <v>2</v>
      </c>
      <c r="N13" s="15">
        <f t="shared" si="2"/>
        <v>44000</v>
      </c>
      <c r="O13" s="7">
        <v>2</v>
      </c>
      <c r="P13" s="15">
        <f t="shared" si="3"/>
        <v>44000</v>
      </c>
      <c r="Q13" s="7">
        <v>2</v>
      </c>
      <c r="R13" s="70">
        <f t="shared" si="4"/>
        <v>44000</v>
      </c>
      <c r="S13" s="7">
        <v>2</v>
      </c>
      <c r="T13" s="70">
        <f t="shared" si="5"/>
        <v>44000</v>
      </c>
      <c r="U13" s="71">
        <f t="shared" si="6"/>
        <v>242000</v>
      </c>
    </row>
    <row r="14" spans="2:21" ht="15" thickBot="1" x14ac:dyDescent="0.4">
      <c r="B14" s="7">
        <v>6</v>
      </c>
      <c r="C14" s="2" t="s">
        <v>15</v>
      </c>
      <c r="D14" s="69" t="s">
        <v>135</v>
      </c>
      <c r="E14" s="35">
        <v>8000</v>
      </c>
      <c r="F14" s="35">
        <v>3000</v>
      </c>
      <c r="G14" s="35">
        <v>1000</v>
      </c>
      <c r="H14" s="35">
        <v>2000</v>
      </c>
      <c r="I14" s="35">
        <f t="shared" si="0"/>
        <v>22000</v>
      </c>
      <c r="J14" s="35" t="s">
        <v>126</v>
      </c>
      <c r="K14" s="7">
        <v>3</v>
      </c>
      <c r="L14" s="15">
        <f t="shared" si="1"/>
        <v>66000</v>
      </c>
      <c r="M14" s="7">
        <v>2</v>
      </c>
      <c r="N14" s="15">
        <f t="shared" si="2"/>
        <v>44000</v>
      </c>
      <c r="O14" s="7">
        <v>2</v>
      </c>
      <c r="P14" s="15">
        <f t="shared" si="3"/>
        <v>44000</v>
      </c>
      <c r="Q14" s="7">
        <v>2</v>
      </c>
      <c r="R14" s="70">
        <f t="shared" si="4"/>
        <v>44000</v>
      </c>
      <c r="S14" s="7">
        <v>2</v>
      </c>
      <c r="T14" s="70">
        <f t="shared" si="5"/>
        <v>44000</v>
      </c>
      <c r="U14" s="71">
        <f t="shared" si="6"/>
        <v>242000</v>
      </c>
    </row>
    <row r="15" spans="2:21" ht="15" thickBot="1" x14ac:dyDescent="0.4">
      <c r="B15" s="7">
        <v>7</v>
      </c>
      <c r="C15" s="2" t="s">
        <v>16</v>
      </c>
      <c r="D15" s="69" t="s">
        <v>135</v>
      </c>
      <c r="E15" s="35">
        <v>8000</v>
      </c>
      <c r="F15" s="35">
        <v>3000</v>
      </c>
      <c r="G15" s="35">
        <v>1000</v>
      </c>
      <c r="H15" s="35">
        <v>2000</v>
      </c>
      <c r="I15" s="35">
        <f t="shared" si="0"/>
        <v>22000</v>
      </c>
      <c r="J15" s="35" t="s">
        <v>126</v>
      </c>
      <c r="K15" s="7">
        <v>1</v>
      </c>
      <c r="L15" s="15">
        <f t="shared" si="1"/>
        <v>22000</v>
      </c>
      <c r="M15" s="7"/>
      <c r="N15" s="15">
        <f t="shared" si="2"/>
        <v>0</v>
      </c>
      <c r="O15" s="7"/>
      <c r="P15" s="15">
        <f t="shared" si="3"/>
        <v>0</v>
      </c>
      <c r="Q15" s="7"/>
      <c r="R15" s="70">
        <f t="shared" si="4"/>
        <v>0</v>
      </c>
      <c r="S15" s="7"/>
      <c r="T15" s="70">
        <f t="shared" si="5"/>
        <v>0</v>
      </c>
      <c r="U15" s="71">
        <f t="shared" si="6"/>
        <v>22000</v>
      </c>
    </row>
    <row r="16" spans="2:21" ht="15" thickBot="1" x14ac:dyDescent="0.4">
      <c r="B16" s="7">
        <v>8</v>
      </c>
      <c r="C16" s="2" t="s">
        <v>17</v>
      </c>
      <c r="D16" s="72" t="s">
        <v>136</v>
      </c>
      <c r="E16" s="36" t="s">
        <v>151</v>
      </c>
      <c r="F16" s="36" t="s">
        <v>151</v>
      </c>
      <c r="G16" s="36" t="s">
        <v>151</v>
      </c>
      <c r="H16" s="36" t="s">
        <v>151</v>
      </c>
      <c r="I16" s="35">
        <f t="shared" si="0"/>
        <v>0</v>
      </c>
      <c r="J16" s="36" t="s">
        <v>151</v>
      </c>
      <c r="K16" s="7">
        <v>16</v>
      </c>
      <c r="L16" s="15">
        <f t="shared" si="1"/>
        <v>0</v>
      </c>
      <c r="M16" s="7">
        <v>13</v>
      </c>
      <c r="N16" s="15">
        <f t="shared" si="2"/>
        <v>0</v>
      </c>
      <c r="O16" s="7">
        <v>13</v>
      </c>
      <c r="P16" s="15">
        <f t="shared" si="3"/>
        <v>0</v>
      </c>
      <c r="Q16" s="7">
        <v>13</v>
      </c>
      <c r="R16" s="70">
        <f t="shared" si="4"/>
        <v>0</v>
      </c>
      <c r="S16" s="7">
        <v>13</v>
      </c>
      <c r="T16" s="70">
        <f t="shared" si="5"/>
        <v>0</v>
      </c>
      <c r="U16" s="71">
        <f t="shared" si="6"/>
        <v>0</v>
      </c>
    </row>
    <row r="17" spans="2:21" ht="15" thickBot="1" x14ac:dyDescent="0.4">
      <c r="B17" s="7">
        <v>9</v>
      </c>
      <c r="C17" s="2" t="s">
        <v>18</v>
      </c>
      <c r="D17" s="72" t="s">
        <v>136</v>
      </c>
      <c r="E17" s="36" t="s">
        <v>151</v>
      </c>
      <c r="F17" s="36" t="s">
        <v>151</v>
      </c>
      <c r="G17" s="36" t="s">
        <v>151</v>
      </c>
      <c r="H17" s="36" t="s">
        <v>151</v>
      </c>
      <c r="I17" s="35">
        <f t="shared" si="0"/>
        <v>0</v>
      </c>
      <c r="J17" s="36" t="s">
        <v>151</v>
      </c>
      <c r="K17" s="7">
        <v>5</v>
      </c>
      <c r="L17" s="15">
        <f t="shared" si="1"/>
        <v>0</v>
      </c>
      <c r="M17" s="7">
        <v>5</v>
      </c>
      <c r="N17" s="15">
        <f t="shared" si="2"/>
        <v>0</v>
      </c>
      <c r="O17" s="7">
        <v>5</v>
      </c>
      <c r="P17" s="15">
        <f t="shared" si="3"/>
        <v>0</v>
      </c>
      <c r="Q17" s="7">
        <v>5</v>
      </c>
      <c r="R17" s="70">
        <f t="shared" si="4"/>
        <v>0</v>
      </c>
      <c r="S17" s="7">
        <v>5</v>
      </c>
      <c r="T17" s="70">
        <f t="shared" si="5"/>
        <v>0</v>
      </c>
      <c r="U17" s="71">
        <f t="shared" si="6"/>
        <v>0</v>
      </c>
    </row>
    <row r="18" spans="2:21" ht="15" thickBot="1" x14ac:dyDescent="0.4">
      <c r="B18" s="7">
        <v>10</v>
      </c>
      <c r="C18" s="2" t="s">
        <v>19</v>
      </c>
      <c r="D18" s="72" t="s">
        <v>136</v>
      </c>
      <c r="E18" s="36" t="s">
        <v>151</v>
      </c>
      <c r="F18" s="36" t="s">
        <v>151</v>
      </c>
      <c r="G18" s="36" t="s">
        <v>151</v>
      </c>
      <c r="H18" s="36" t="s">
        <v>151</v>
      </c>
      <c r="I18" s="35">
        <f t="shared" si="0"/>
        <v>0</v>
      </c>
      <c r="J18" s="36" t="s">
        <v>151</v>
      </c>
      <c r="K18" s="7">
        <v>4</v>
      </c>
      <c r="L18" s="15">
        <f t="shared" si="1"/>
        <v>0</v>
      </c>
      <c r="M18" s="7">
        <v>4</v>
      </c>
      <c r="N18" s="15">
        <f t="shared" si="2"/>
        <v>0</v>
      </c>
      <c r="O18" s="7">
        <v>4</v>
      </c>
      <c r="P18" s="15">
        <f t="shared" si="3"/>
        <v>0</v>
      </c>
      <c r="Q18" s="7">
        <v>4</v>
      </c>
      <c r="R18" s="70">
        <f t="shared" si="4"/>
        <v>0</v>
      </c>
      <c r="S18" s="7">
        <v>4</v>
      </c>
      <c r="T18" s="70">
        <f t="shared" si="5"/>
        <v>0</v>
      </c>
      <c r="U18" s="71">
        <f t="shared" si="6"/>
        <v>0</v>
      </c>
    </row>
    <row r="19" spans="2:21" ht="15" thickBot="1" x14ac:dyDescent="0.4">
      <c r="B19" s="7">
        <v>11</v>
      </c>
      <c r="C19" s="2" t="s">
        <v>20</v>
      </c>
      <c r="D19" s="72" t="s">
        <v>136</v>
      </c>
      <c r="E19" s="36" t="s">
        <v>151</v>
      </c>
      <c r="F19" s="36" t="s">
        <v>151</v>
      </c>
      <c r="G19" s="36" t="s">
        <v>151</v>
      </c>
      <c r="H19" s="36" t="s">
        <v>151</v>
      </c>
      <c r="I19" s="35">
        <f t="shared" si="0"/>
        <v>0</v>
      </c>
      <c r="J19" s="36" t="s">
        <v>151</v>
      </c>
      <c r="K19" s="7">
        <v>2</v>
      </c>
      <c r="L19" s="15">
        <f t="shared" si="1"/>
        <v>0</v>
      </c>
      <c r="M19" s="7">
        <v>2</v>
      </c>
      <c r="N19" s="15">
        <f t="shared" si="2"/>
        <v>0</v>
      </c>
      <c r="O19" s="7">
        <v>2</v>
      </c>
      <c r="P19" s="15">
        <f t="shared" si="3"/>
        <v>0</v>
      </c>
      <c r="Q19" s="7">
        <v>2</v>
      </c>
      <c r="R19" s="70">
        <f t="shared" si="4"/>
        <v>0</v>
      </c>
      <c r="S19" s="7">
        <v>2</v>
      </c>
      <c r="T19" s="70">
        <f t="shared" si="5"/>
        <v>0</v>
      </c>
      <c r="U19" s="71">
        <f t="shared" si="6"/>
        <v>0</v>
      </c>
    </row>
    <row r="20" spans="2:21" ht="15" thickBot="1" x14ac:dyDescent="0.4">
      <c r="B20" s="9">
        <v>12</v>
      </c>
      <c r="C20" s="31" t="s">
        <v>21</v>
      </c>
      <c r="D20" s="73" t="s">
        <v>136</v>
      </c>
      <c r="E20" s="38" t="s">
        <v>151</v>
      </c>
      <c r="F20" s="38" t="s">
        <v>151</v>
      </c>
      <c r="G20" s="38" t="s">
        <v>151</v>
      </c>
      <c r="H20" s="38" t="s">
        <v>151</v>
      </c>
      <c r="I20" s="76">
        <f t="shared" si="0"/>
        <v>0</v>
      </c>
      <c r="J20" s="38" t="s">
        <v>151</v>
      </c>
      <c r="K20" s="9">
        <v>15</v>
      </c>
      <c r="L20" s="77">
        <f t="shared" si="1"/>
        <v>0</v>
      </c>
      <c r="M20" s="9">
        <v>12</v>
      </c>
      <c r="N20" s="77">
        <f t="shared" si="2"/>
        <v>0</v>
      </c>
      <c r="O20" s="9">
        <v>12</v>
      </c>
      <c r="P20" s="77">
        <f t="shared" si="3"/>
        <v>0</v>
      </c>
      <c r="Q20" s="9">
        <v>12</v>
      </c>
      <c r="R20" s="78">
        <f t="shared" si="4"/>
        <v>0</v>
      </c>
      <c r="S20" s="9">
        <v>12</v>
      </c>
      <c r="T20" s="78">
        <f t="shared" si="5"/>
        <v>0</v>
      </c>
      <c r="U20" s="71">
        <f t="shared" si="6"/>
        <v>0</v>
      </c>
    </row>
    <row r="21" spans="2:21" ht="15" thickBot="1" x14ac:dyDescent="0.4">
      <c r="U21" s="79">
        <f>SUM(U9:U20)</f>
        <v>3784000</v>
      </c>
    </row>
    <row r="22" spans="2:21" ht="15" thickBot="1" x14ac:dyDescent="0.4"/>
    <row r="23" spans="2:21" s="3" customFormat="1" ht="40" customHeight="1" x14ac:dyDescent="0.35">
      <c r="B23" s="381" t="s">
        <v>137</v>
      </c>
      <c r="C23" s="382"/>
      <c r="D23" s="382"/>
      <c r="E23" s="382"/>
      <c r="F23" s="382"/>
      <c r="G23" s="382"/>
      <c r="H23" s="382"/>
      <c r="I23" s="382"/>
      <c r="J23" s="382"/>
      <c r="K23" s="385" t="s">
        <v>2</v>
      </c>
      <c r="L23" s="386"/>
      <c r="M23" s="387" t="s">
        <v>1</v>
      </c>
      <c r="N23" s="388"/>
      <c r="O23" s="389" t="s">
        <v>3</v>
      </c>
      <c r="P23" s="390"/>
      <c r="Q23" s="391" t="s">
        <v>4</v>
      </c>
      <c r="R23" s="392"/>
      <c r="S23" s="396" t="s">
        <v>5</v>
      </c>
      <c r="T23" s="397"/>
    </row>
    <row r="24" spans="2:21" x14ac:dyDescent="0.35">
      <c r="B24" s="383"/>
      <c r="C24" s="384"/>
      <c r="D24" s="384"/>
      <c r="E24" s="384"/>
      <c r="F24" s="384"/>
      <c r="G24" s="384"/>
      <c r="H24" s="384"/>
      <c r="I24" s="384"/>
      <c r="J24" s="384"/>
      <c r="K24" s="373" t="s">
        <v>9</v>
      </c>
      <c r="L24" s="374"/>
      <c r="M24" s="377" t="s">
        <v>8</v>
      </c>
      <c r="N24" s="378"/>
      <c r="O24" s="377" t="s">
        <v>8</v>
      </c>
      <c r="P24" s="378"/>
      <c r="Q24" s="377" t="s">
        <v>8</v>
      </c>
      <c r="R24" s="398"/>
      <c r="S24" s="377" t="s">
        <v>8</v>
      </c>
      <c r="T24" s="398"/>
    </row>
    <row r="25" spans="2:21" ht="15" thickBot="1" x14ac:dyDescent="0.4">
      <c r="B25" s="383"/>
      <c r="C25" s="384"/>
      <c r="D25" s="384"/>
      <c r="E25" s="384"/>
      <c r="F25" s="384"/>
      <c r="G25" s="384"/>
      <c r="H25" s="384"/>
      <c r="I25" s="384"/>
      <c r="J25" s="384"/>
      <c r="K25" s="364">
        <v>400</v>
      </c>
      <c r="L25" s="365"/>
      <c r="M25" s="368">
        <v>100</v>
      </c>
      <c r="N25" s="369"/>
      <c r="O25" s="353">
        <v>100</v>
      </c>
      <c r="P25" s="354"/>
      <c r="Q25" s="355">
        <v>100</v>
      </c>
      <c r="R25" s="393"/>
      <c r="S25" s="379">
        <v>100</v>
      </c>
      <c r="T25" s="380"/>
    </row>
    <row r="26" spans="2:21" ht="39.5" thickBot="1" x14ac:dyDescent="0.4">
      <c r="B26" s="62" t="s">
        <v>83</v>
      </c>
      <c r="C26" s="63" t="s">
        <v>87</v>
      </c>
      <c r="D26" s="64" t="s">
        <v>128</v>
      </c>
      <c r="E26" s="64" t="s">
        <v>111</v>
      </c>
      <c r="F26" s="64" t="s">
        <v>129</v>
      </c>
      <c r="G26" s="64" t="s">
        <v>130</v>
      </c>
      <c r="H26" s="64" t="s">
        <v>131</v>
      </c>
      <c r="I26" s="64" t="s">
        <v>132</v>
      </c>
      <c r="J26" s="64" t="s">
        <v>99</v>
      </c>
      <c r="K26" s="16" t="s">
        <v>133</v>
      </c>
      <c r="L26" s="17" t="s">
        <v>134</v>
      </c>
      <c r="M26" s="19" t="s">
        <v>133</v>
      </c>
      <c r="N26" s="20" t="s">
        <v>134</v>
      </c>
      <c r="O26" s="21" t="s">
        <v>133</v>
      </c>
      <c r="P26" s="22" t="s">
        <v>134</v>
      </c>
      <c r="Q26" s="23" t="s">
        <v>133</v>
      </c>
      <c r="R26" s="24" t="s">
        <v>134</v>
      </c>
      <c r="S26" s="65" t="s">
        <v>133</v>
      </c>
      <c r="T26" s="66" t="s">
        <v>134</v>
      </c>
      <c r="U26" s="67" t="s">
        <v>89</v>
      </c>
    </row>
    <row r="27" spans="2:21" ht="15" thickBot="1" x14ac:dyDescent="0.4">
      <c r="B27" s="14">
        <v>1</v>
      </c>
      <c r="C27" s="68" t="s">
        <v>10</v>
      </c>
      <c r="D27" s="69" t="s">
        <v>136</v>
      </c>
      <c r="E27" s="36" t="s">
        <v>151</v>
      </c>
      <c r="F27" s="36" t="s">
        <v>151</v>
      </c>
      <c r="G27" s="36" t="s">
        <v>151</v>
      </c>
      <c r="H27" s="36" t="s">
        <v>151</v>
      </c>
      <c r="I27" s="35">
        <f>IFERROR(SUM(E27,F27*8,G27*8,H27),0)</f>
        <v>0</v>
      </c>
      <c r="J27" s="36" t="s">
        <v>151</v>
      </c>
      <c r="K27" s="14">
        <v>8</v>
      </c>
      <c r="L27" s="15">
        <f>K27*I27</f>
        <v>0</v>
      </c>
      <c r="M27" s="14">
        <v>6</v>
      </c>
      <c r="N27" s="15">
        <f>M27*I27</f>
        <v>0</v>
      </c>
      <c r="O27" s="14">
        <v>6</v>
      </c>
      <c r="P27" s="15">
        <f>O27*I27</f>
        <v>0</v>
      </c>
      <c r="Q27" s="14">
        <v>6</v>
      </c>
      <c r="R27" s="70">
        <f>Q27*I27</f>
        <v>0</v>
      </c>
      <c r="S27" s="14">
        <v>6</v>
      </c>
      <c r="T27" s="70">
        <f>I27*S27</f>
        <v>0</v>
      </c>
      <c r="U27" s="71">
        <f>SUM(L27,N27,P27,R27,T27)</f>
        <v>0</v>
      </c>
    </row>
    <row r="28" spans="2:21" ht="15" thickBot="1" x14ac:dyDescent="0.4">
      <c r="B28" s="7">
        <v>2</v>
      </c>
      <c r="C28" s="2" t="s">
        <v>11</v>
      </c>
      <c r="D28" s="69" t="s">
        <v>135</v>
      </c>
      <c r="E28" s="36">
        <v>1500</v>
      </c>
      <c r="F28" s="36">
        <v>2000</v>
      </c>
      <c r="G28" s="36">
        <v>500</v>
      </c>
      <c r="H28" s="36">
        <v>1000</v>
      </c>
      <c r="I28" s="35">
        <f t="shared" ref="I28:I38" si="7">IFERROR(SUM(E28,F28*8,G28*8,H28),0)</f>
        <v>22500</v>
      </c>
      <c r="J28" s="36" t="s">
        <v>117</v>
      </c>
      <c r="K28" s="7">
        <v>40</v>
      </c>
      <c r="L28" s="15">
        <f t="shared" ref="L28:L38" si="8">K28*I28</f>
        <v>900000</v>
      </c>
      <c r="M28" s="7">
        <v>25</v>
      </c>
      <c r="N28" s="15">
        <f t="shared" ref="N28:N38" si="9">M28*I28</f>
        <v>562500</v>
      </c>
      <c r="O28" s="7">
        <v>25</v>
      </c>
      <c r="P28" s="15">
        <f t="shared" ref="P28:P38" si="10">O28*I28</f>
        <v>562500</v>
      </c>
      <c r="Q28" s="7">
        <v>25</v>
      </c>
      <c r="R28" s="70">
        <f t="shared" ref="R28:R38" si="11">Q28*I28</f>
        <v>562500</v>
      </c>
      <c r="S28" s="7">
        <v>25</v>
      </c>
      <c r="T28" s="70">
        <f t="shared" ref="T28:T38" si="12">I28*S28</f>
        <v>562500</v>
      </c>
      <c r="U28" s="71">
        <f t="shared" ref="U28:U38" si="13">SUM(L28,N28,P28,R28,T28)</f>
        <v>3150000</v>
      </c>
    </row>
    <row r="29" spans="2:21" ht="15" thickBot="1" x14ac:dyDescent="0.4">
      <c r="B29" s="7">
        <v>3</v>
      </c>
      <c r="C29" s="2" t="s">
        <v>12</v>
      </c>
      <c r="D29" s="69" t="s">
        <v>136</v>
      </c>
      <c r="E29" s="36" t="s">
        <v>151</v>
      </c>
      <c r="F29" s="36" t="s">
        <v>151</v>
      </c>
      <c r="G29" s="36" t="s">
        <v>151</v>
      </c>
      <c r="H29" s="36" t="s">
        <v>151</v>
      </c>
      <c r="I29" s="35">
        <f t="shared" si="7"/>
        <v>0</v>
      </c>
      <c r="J29" s="36" t="s">
        <v>151</v>
      </c>
      <c r="K29" s="7">
        <v>2</v>
      </c>
      <c r="L29" s="15">
        <f t="shared" si="8"/>
        <v>0</v>
      </c>
      <c r="M29" s="11">
        <v>2</v>
      </c>
      <c r="N29" s="15">
        <f t="shared" si="9"/>
        <v>0</v>
      </c>
      <c r="O29" s="7">
        <v>2</v>
      </c>
      <c r="P29" s="15">
        <f t="shared" si="10"/>
        <v>0</v>
      </c>
      <c r="Q29" s="7">
        <v>2</v>
      </c>
      <c r="R29" s="70">
        <f t="shared" si="11"/>
        <v>0</v>
      </c>
      <c r="S29" s="7">
        <v>2</v>
      </c>
      <c r="T29" s="70">
        <f t="shared" si="12"/>
        <v>0</v>
      </c>
      <c r="U29" s="71">
        <f t="shared" si="13"/>
        <v>0</v>
      </c>
    </row>
    <row r="30" spans="2:21" ht="15" thickBot="1" x14ac:dyDescent="0.4">
      <c r="B30" s="7">
        <v>4</v>
      </c>
      <c r="C30" s="2" t="s">
        <v>13</v>
      </c>
      <c r="D30" s="69" t="s">
        <v>136</v>
      </c>
      <c r="E30" s="36" t="s">
        <v>151</v>
      </c>
      <c r="F30" s="36" t="s">
        <v>151</v>
      </c>
      <c r="G30" s="36" t="s">
        <v>151</v>
      </c>
      <c r="H30" s="36" t="s">
        <v>151</v>
      </c>
      <c r="I30" s="35">
        <f t="shared" si="7"/>
        <v>0</v>
      </c>
      <c r="J30" s="36" t="s">
        <v>151</v>
      </c>
      <c r="K30" s="7">
        <v>2</v>
      </c>
      <c r="L30" s="15">
        <f t="shared" si="8"/>
        <v>0</v>
      </c>
      <c r="M30" s="7">
        <v>0</v>
      </c>
      <c r="N30" s="15">
        <f t="shared" si="9"/>
        <v>0</v>
      </c>
      <c r="O30" s="7">
        <v>0</v>
      </c>
      <c r="P30" s="15">
        <f t="shared" si="10"/>
        <v>0</v>
      </c>
      <c r="Q30" s="7">
        <v>0</v>
      </c>
      <c r="R30" s="70">
        <f t="shared" si="11"/>
        <v>0</v>
      </c>
      <c r="S30" s="7">
        <v>0</v>
      </c>
      <c r="T30" s="70">
        <f t="shared" si="12"/>
        <v>0</v>
      </c>
      <c r="U30" s="71">
        <f t="shared" si="13"/>
        <v>0</v>
      </c>
    </row>
    <row r="31" spans="2:21" ht="15" thickBot="1" x14ac:dyDescent="0.4">
      <c r="B31" s="7">
        <v>5</v>
      </c>
      <c r="C31" s="2" t="s">
        <v>14</v>
      </c>
      <c r="D31" s="69" t="s">
        <v>136</v>
      </c>
      <c r="E31" s="36" t="s">
        <v>151</v>
      </c>
      <c r="F31" s="36" t="s">
        <v>151</v>
      </c>
      <c r="G31" s="36" t="s">
        <v>151</v>
      </c>
      <c r="H31" s="36" t="s">
        <v>151</v>
      </c>
      <c r="I31" s="35">
        <f t="shared" si="7"/>
        <v>0</v>
      </c>
      <c r="J31" s="36" t="s">
        <v>151</v>
      </c>
      <c r="K31" s="7">
        <v>3</v>
      </c>
      <c r="L31" s="15">
        <f t="shared" si="8"/>
        <v>0</v>
      </c>
      <c r="M31" s="7">
        <v>2</v>
      </c>
      <c r="N31" s="15">
        <f t="shared" si="9"/>
        <v>0</v>
      </c>
      <c r="O31" s="7">
        <v>2</v>
      </c>
      <c r="P31" s="15">
        <f t="shared" si="10"/>
        <v>0</v>
      </c>
      <c r="Q31" s="7">
        <v>2</v>
      </c>
      <c r="R31" s="70">
        <f t="shared" si="11"/>
        <v>0</v>
      </c>
      <c r="S31" s="7">
        <v>2</v>
      </c>
      <c r="T31" s="70">
        <f t="shared" si="12"/>
        <v>0</v>
      </c>
      <c r="U31" s="71">
        <f t="shared" si="13"/>
        <v>0</v>
      </c>
    </row>
    <row r="32" spans="2:21" ht="15" thickBot="1" x14ac:dyDescent="0.4">
      <c r="B32" s="7">
        <v>6</v>
      </c>
      <c r="C32" s="2" t="s">
        <v>15</v>
      </c>
      <c r="D32" s="69" t="s">
        <v>136</v>
      </c>
      <c r="E32" s="36" t="s">
        <v>151</v>
      </c>
      <c r="F32" s="36" t="s">
        <v>151</v>
      </c>
      <c r="G32" s="36" t="s">
        <v>151</v>
      </c>
      <c r="H32" s="36" t="s">
        <v>151</v>
      </c>
      <c r="I32" s="35">
        <f t="shared" si="7"/>
        <v>0</v>
      </c>
      <c r="J32" s="36" t="s">
        <v>151</v>
      </c>
      <c r="K32" s="7">
        <v>3</v>
      </c>
      <c r="L32" s="15">
        <f t="shared" si="8"/>
        <v>0</v>
      </c>
      <c r="M32" s="7">
        <v>2</v>
      </c>
      <c r="N32" s="15">
        <f t="shared" si="9"/>
        <v>0</v>
      </c>
      <c r="O32" s="7">
        <v>2</v>
      </c>
      <c r="P32" s="15">
        <f t="shared" si="10"/>
        <v>0</v>
      </c>
      <c r="Q32" s="7">
        <v>2</v>
      </c>
      <c r="R32" s="70">
        <f t="shared" si="11"/>
        <v>0</v>
      </c>
      <c r="S32" s="7">
        <v>2</v>
      </c>
      <c r="T32" s="70">
        <f t="shared" si="12"/>
        <v>0</v>
      </c>
      <c r="U32" s="71">
        <f t="shared" si="13"/>
        <v>0</v>
      </c>
    </row>
    <row r="33" spans="2:21" ht="15" thickBot="1" x14ac:dyDescent="0.4">
      <c r="B33" s="7">
        <v>7</v>
      </c>
      <c r="C33" s="2" t="s">
        <v>16</v>
      </c>
      <c r="D33" s="69" t="s">
        <v>136</v>
      </c>
      <c r="E33" s="36" t="s">
        <v>151</v>
      </c>
      <c r="F33" s="36" t="s">
        <v>151</v>
      </c>
      <c r="G33" s="36" t="s">
        <v>151</v>
      </c>
      <c r="H33" s="36" t="s">
        <v>151</v>
      </c>
      <c r="I33" s="35">
        <f t="shared" si="7"/>
        <v>0</v>
      </c>
      <c r="J33" s="36" t="s">
        <v>151</v>
      </c>
      <c r="K33" s="7">
        <v>1</v>
      </c>
      <c r="L33" s="15">
        <f t="shared" si="8"/>
        <v>0</v>
      </c>
      <c r="M33" s="7"/>
      <c r="N33" s="15">
        <f t="shared" si="9"/>
        <v>0</v>
      </c>
      <c r="O33" s="7"/>
      <c r="P33" s="15">
        <f t="shared" si="10"/>
        <v>0</v>
      </c>
      <c r="Q33" s="7"/>
      <c r="R33" s="70">
        <f t="shared" si="11"/>
        <v>0</v>
      </c>
      <c r="S33" s="7"/>
      <c r="T33" s="70">
        <f t="shared" si="12"/>
        <v>0</v>
      </c>
      <c r="U33" s="71">
        <f t="shared" si="13"/>
        <v>0</v>
      </c>
    </row>
    <row r="34" spans="2:21" ht="15" thickBot="1" x14ac:dyDescent="0.4">
      <c r="B34" s="7">
        <v>8</v>
      </c>
      <c r="C34" s="2" t="s">
        <v>17</v>
      </c>
      <c r="D34" s="72" t="s">
        <v>136</v>
      </c>
      <c r="E34" s="36" t="s">
        <v>151</v>
      </c>
      <c r="F34" s="36" t="s">
        <v>151</v>
      </c>
      <c r="G34" s="36" t="s">
        <v>151</v>
      </c>
      <c r="H34" s="36" t="s">
        <v>151</v>
      </c>
      <c r="I34" s="35">
        <f t="shared" si="7"/>
        <v>0</v>
      </c>
      <c r="J34" s="36" t="s">
        <v>151</v>
      </c>
      <c r="K34" s="7">
        <v>16</v>
      </c>
      <c r="L34" s="15">
        <f t="shared" si="8"/>
        <v>0</v>
      </c>
      <c r="M34" s="7">
        <v>13</v>
      </c>
      <c r="N34" s="15">
        <f t="shared" si="9"/>
        <v>0</v>
      </c>
      <c r="O34" s="7">
        <v>13</v>
      </c>
      <c r="P34" s="15">
        <f t="shared" si="10"/>
        <v>0</v>
      </c>
      <c r="Q34" s="7">
        <v>13</v>
      </c>
      <c r="R34" s="70">
        <f t="shared" si="11"/>
        <v>0</v>
      </c>
      <c r="S34" s="7">
        <v>13</v>
      </c>
      <c r="T34" s="70">
        <f t="shared" si="12"/>
        <v>0</v>
      </c>
      <c r="U34" s="71">
        <f t="shared" si="13"/>
        <v>0</v>
      </c>
    </row>
    <row r="35" spans="2:21" ht="15" thickBot="1" x14ac:dyDescent="0.4">
      <c r="B35" s="7">
        <v>9</v>
      </c>
      <c r="C35" s="2" t="s">
        <v>18</v>
      </c>
      <c r="D35" s="72" t="s">
        <v>135</v>
      </c>
      <c r="E35" s="36">
        <v>1500</v>
      </c>
      <c r="F35" s="36">
        <v>2000</v>
      </c>
      <c r="G35" s="36">
        <v>500</v>
      </c>
      <c r="H35" s="36">
        <v>1000</v>
      </c>
      <c r="I35" s="35">
        <f t="shared" si="7"/>
        <v>22500</v>
      </c>
      <c r="J35" s="36" t="s">
        <v>117</v>
      </c>
      <c r="K35" s="7">
        <v>5</v>
      </c>
      <c r="L35" s="15">
        <f t="shared" si="8"/>
        <v>112500</v>
      </c>
      <c r="M35" s="7">
        <v>5</v>
      </c>
      <c r="N35" s="15">
        <f t="shared" si="9"/>
        <v>112500</v>
      </c>
      <c r="O35" s="7">
        <v>5</v>
      </c>
      <c r="P35" s="15">
        <f t="shared" si="10"/>
        <v>112500</v>
      </c>
      <c r="Q35" s="7">
        <v>5</v>
      </c>
      <c r="R35" s="70">
        <f t="shared" si="11"/>
        <v>112500</v>
      </c>
      <c r="S35" s="7">
        <v>5</v>
      </c>
      <c r="T35" s="70">
        <f t="shared" si="12"/>
        <v>112500</v>
      </c>
      <c r="U35" s="71">
        <f t="shared" si="13"/>
        <v>562500</v>
      </c>
    </row>
    <row r="36" spans="2:21" ht="15" thickBot="1" x14ac:dyDescent="0.4">
      <c r="B36" s="7">
        <v>10</v>
      </c>
      <c r="C36" s="2" t="s">
        <v>19</v>
      </c>
      <c r="D36" s="72" t="s">
        <v>135</v>
      </c>
      <c r="E36" s="36">
        <v>1500</v>
      </c>
      <c r="F36" s="36">
        <v>2000</v>
      </c>
      <c r="G36" s="36">
        <v>500</v>
      </c>
      <c r="H36" s="36">
        <v>1000</v>
      </c>
      <c r="I36" s="35">
        <f t="shared" si="7"/>
        <v>22500</v>
      </c>
      <c r="J36" s="36" t="s">
        <v>117</v>
      </c>
      <c r="K36" s="7">
        <v>4</v>
      </c>
      <c r="L36" s="15">
        <f t="shared" si="8"/>
        <v>90000</v>
      </c>
      <c r="M36" s="7">
        <v>4</v>
      </c>
      <c r="N36" s="15">
        <f t="shared" si="9"/>
        <v>90000</v>
      </c>
      <c r="O36" s="7">
        <v>4</v>
      </c>
      <c r="P36" s="15">
        <f t="shared" si="10"/>
        <v>90000</v>
      </c>
      <c r="Q36" s="7">
        <v>4</v>
      </c>
      <c r="R36" s="70">
        <f t="shared" si="11"/>
        <v>90000</v>
      </c>
      <c r="S36" s="7">
        <v>4</v>
      </c>
      <c r="T36" s="70">
        <f t="shared" si="12"/>
        <v>90000</v>
      </c>
      <c r="U36" s="71">
        <f t="shared" si="13"/>
        <v>450000</v>
      </c>
    </row>
    <row r="37" spans="2:21" ht="15" thickBot="1" x14ac:dyDescent="0.4">
      <c r="B37" s="7">
        <v>11</v>
      </c>
      <c r="C37" s="2" t="s">
        <v>20</v>
      </c>
      <c r="D37" s="72" t="s">
        <v>135</v>
      </c>
      <c r="E37" s="36">
        <v>1500</v>
      </c>
      <c r="F37" s="36">
        <v>2000</v>
      </c>
      <c r="G37" s="36">
        <v>500</v>
      </c>
      <c r="H37" s="36">
        <v>1000</v>
      </c>
      <c r="I37" s="35">
        <f t="shared" si="7"/>
        <v>22500</v>
      </c>
      <c r="J37" s="36" t="s">
        <v>117</v>
      </c>
      <c r="K37" s="7">
        <v>2</v>
      </c>
      <c r="L37" s="15">
        <f t="shared" si="8"/>
        <v>45000</v>
      </c>
      <c r="M37" s="7">
        <v>2</v>
      </c>
      <c r="N37" s="15">
        <f t="shared" si="9"/>
        <v>45000</v>
      </c>
      <c r="O37" s="7">
        <v>2</v>
      </c>
      <c r="P37" s="15">
        <f t="shared" si="10"/>
        <v>45000</v>
      </c>
      <c r="Q37" s="7">
        <v>2</v>
      </c>
      <c r="R37" s="70">
        <f t="shared" si="11"/>
        <v>45000</v>
      </c>
      <c r="S37" s="7">
        <v>2</v>
      </c>
      <c r="T37" s="70">
        <f t="shared" si="12"/>
        <v>45000</v>
      </c>
      <c r="U37" s="71">
        <f t="shared" si="13"/>
        <v>225000</v>
      </c>
    </row>
    <row r="38" spans="2:21" ht="15" thickBot="1" x14ac:dyDescent="0.4">
      <c r="B38" s="9">
        <v>12</v>
      </c>
      <c r="C38" s="31" t="s">
        <v>21</v>
      </c>
      <c r="D38" s="73" t="s">
        <v>136</v>
      </c>
      <c r="E38" s="38" t="s">
        <v>151</v>
      </c>
      <c r="F38" s="38" t="s">
        <v>151</v>
      </c>
      <c r="G38" s="38" t="s">
        <v>151</v>
      </c>
      <c r="H38" s="38" t="s">
        <v>151</v>
      </c>
      <c r="I38" s="76">
        <f t="shared" si="7"/>
        <v>0</v>
      </c>
      <c r="J38" s="38"/>
      <c r="K38" s="9">
        <v>15</v>
      </c>
      <c r="L38" s="77">
        <f t="shared" si="8"/>
        <v>0</v>
      </c>
      <c r="M38" s="9">
        <v>12</v>
      </c>
      <c r="N38" s="77">
        <f t="shared" si="9"/>
        <v>0</v>
      </c>
      <c r="O38" s="9">
        <v>12</v>
      </c>
      <c r="P38" s="77">
        <f t="shared" si="10"/>
        <v>0</v>
      </c>
      <c r="Q38" s="9">
        <v>12</v>
      </c>
      <c r="R38" s="78">
        <f t="shared" si="11"/>
        <v>0</v>
      </c>
      <c r="S38" s="9">
        <v>12</v>
      </c>
      <c r="T38" s="78">
        <f t="shared" si="12"/>
        <v>0</v>
      </c>
      <c r="U38" s="71">
        <f t="shared" si="13"/>
        <v>0</v>
      </c>
    </row>
    <row r="39" spans="2:21" ht="15" thickBot="1" x14ac:dyDescent="0.4">
      <c r="U39" s="79">
        <f>SUM(U27:U38)</f>
        <v>4387500</v>
      </c>
    </row>
    <row r="40" spans="2:21" ht="15" thickBot="1" x14ac:dyDescent="0.4"/>
    <row r="41" spans="2:21" s="3" customFormat="1" ht="31.5" customHeight="1" x14ac:dyDescent="0.35">
      <c r="B41" s="399" t="s">
        <v>152</v>
      </c>
      <c r="C41" s="400"/>
      <c r="D41" s="400"/>
      <c r="E41" s="400"/>
      <c r="F41" s="400"/>
      <c r="G41" s="400"/>
      <c r="H41" s="400"/>
      <c r="I41" s="400"/>
      <c r="J41" s="400"/>
      <c r="K41" s="385" t="s">
        <v>2</v>
      </c>
      <c r="L41" s="386"/>
      <c r="M41" s="387" t="s">
        <v>1</v>
      </c>
      <c r="N41" s="388"/>
      <c r="O41" s="389" t="s">
        <v>3</v>
      </c>
      <c r="P41" s="390"/>
      <c r="Q41" s="391" t="s">
        <v>4</v>
      </c>
      <c r="R41" s="392"/>
      <c r="S41" s="396" t="s">
        <v>5</v>
      </c>
      <c r="T41" s="397"/>
    </row>
    <row r="42" spans="2:21" x14ac:dyDescent="0.35">
      <c r="B42" s="401"/>
      <c r="C42" s="402"/>
      <c r="D42" s="402"/>
      <c r="E42" s="402"/>
      <c r="F42" s="402"/>
      <c r="G42" s="402"/>
      <c r="H42" s="402"/>
      <c r="I42" s="402"/>
      <c r="J42" s="402"/>
      <c r="K42" s="373" t="s">
        <v>9</v>
      </c>
      <c r="L42" s="374"/>
      <c r="M42" s="377" t="s">
        <v>8</v>
      </c>
      <c r="N42" s="378"/>
      <c r="O42" s="377" t="s">
        <v>8</v>
      </c>
      <c r="P42" s="378"/>
      <c r="Q42" s="377" t="s">
        <v>8</v>
      </c>
      <c r="R42" s="398"/>
      <c r="S42" s="377" t="s">
        <v>8</v>
      </c>
      <c r="T42" s="398"/>
    </row>
    <row r="43" spans="2:21" ht="30.5" customHeight="1" thickBot="1" x14ac:dyDescent="0.4">
      <c r="B43" s="401"/>
      <c r="C43" s="402"/>
      <c r="D43" s="402"/>
      <c r="E43" s="402"/>
      <c r="F43" s="402"/>
      <c r="G43" s="402"/>
      <c r="H43" s="402"/>
      <c r="I43" s="402"/>
      <c r="J43" s="402"/>
      <c r="K43" s="403">
        <v>400</v>
      </c>
      <c r="L43" s="404"/>
      <c r="M43" s="405">
        <v>100</v>
      </c>
      <c r="N43" s="406"/>
      <c r="O43" s="407">
        <v>100</v>
      </c>
      <c r="P43" s="408"/>
      <c r="Q43" s="409">
        <v>100</v>
      </c>
      <c r="R43" s="410"/>
      <c r="S43" s="394">
        <v>100</v>
      </c>
      <c r="T43" s="395"/>
    </row>
    <row r="44" spans="2:21" ht="39.5" thickBot="1" x14ac:dyDescent="0.4">
      <c r="B44" s="62" t="s">
        <v>83</v>
      </c>
      <c r="C44" s="63" t="s">
        <v>87</v>
      </c>
      <c r="D44" s="64" t="s">
        <v>128</v>
      </c>
      <c r="E44" s="64" t="s">
        <v>111</v>
      </c>
      <c r="F44" s="64" t="s">
        <v>129</v>
      </c>
      <c r="G44" s="64" t="s">
        <v>130</v>
      </c>
      <c r="H44" s="64" t="s">
        <v>131</v>
      </c>
      <c r="I44" s="64" t="s">
        <v>132</v>
      </c>
      <c r="J44" s="64" t="s">
        <v>99</v>
      </c>
      <c r="K44" s="16" t="s">
        <v>133</v>
      </c>
      <c r="L44" s="17" t="s">
        <v>134</v>
      </c>
      <c r="M44" s="19" t="s">
        <v>133</v>
      </c>
      <c r="N44" s="20" t="s">
        <v>134</v>
      </c>
      <c r="O44" s="21" t="s">
        <v>133</v>
      </c>
      <c r="P44" s="22" t="s">
        <v>134</v>
      </c>
      <c r="Q44" s="23" t="s">
        <v>133</v>
      </c>
      <c r="R44" s="24" t="s">
        <v>134</v>
      </c>
      <c r="S44" s="65" t="s">
        <v>133</v>
      </c>
      <c r="T44" s="66" t="s">
        <v>134</v>
      </c>
      <c r="U44" s="67" t="s">
        <v>89</v>
      </c>
    </row>
    <row r="45" spans="2:21" ht="15" thickBot="1" x14ac:dyDescent="0.4">
      <c r="B45" s="14">
        <v>1</v>
      </c>
      <c r="C45" s="68" t="s">
        <v>10</v>
      </c>
      <c r="D45" s="69" t="s">
        <v>135</v>
      </c>
      <c r="E45" s="35">
        <v>16500</v>
      </c>
      <c r="F45" s="35">
        <v>3000</v>
      </c>
      <c r="G45" s="35">
        <v>1000</v>
      </c>
      <c r="H45" s="35">
        <v>2000</v>
      </c>
      <c r="I45" s="35">
        <f>IFERROR(SUM(E45,F45*3,G45*3,H45),0)</f>
        <v>30500</v>
      </c>
      <c r="J45" s="35" t="s">
        <v>116</v>
      </c>
      <c r="K45" s="14">
        <v>8</v>
      </c>
      <c r="L45" s="15">
        <f>K45*I45</f>
        <v>244000</v>
      </c>
      <c r="M45" s="14">
        <v>6</v>
      </c>
      <c r="N45" s="15">
        <f>M45*I45</f>
        <v>183000</v>
      </c>
      <c r="O45" s="14">
        <v>6</v>
      </c>
      <c r="P45" s="15">
        <f>O45*I45</f>
        <v>183000</v>
      </c>
      <c r="Q45" s="14">
        <v>6</v>
      </c>
      <c r="R45" s="70">
        <f>Q45*I45</f>
        <v>183000</v>
      </c>
      <c r="S45" s="14">
        <v>6</v>
      </c>
      <c r="T45" s="70">
        <f>I45*S45</f>
        <v>183000</v>
      </c>
      <c r="U45" s="71">
        <f>SUM(L45,N45,P45,R45,T45)</f>
        <v>976000</v>
      </c>
    </row>
    <row r="46" spans="2:21" ht="15" thickBot="1" x14ac:dyDescent="0.4">
      <c r="B46" s="7">
        <v>2</v>
      </c>
      <c r="C46" s="2" t="s">
        <v>11</v>
      </c>
      <c r="D46" s="69" t="s">
        <v>136</v>
      </c>
      <c r="E46" s="36" t="s">
        <v>151</v>
      </c>
      <c r="F46" s="36" t="s">
        <v>151</v>
      </c>
      <c r="G46" s="36" t="s">
        <v>151</v>
      </c>
      <c r="H46" s="36" t="s">
        <v>151</v>
      </c>
      <c r="I46" s="35">
        <f t="shared" ref="I46:I56" si="14">IFERROR(SUM(E46,F46*3,G46*3,H46),0)</f>
        <v>0</v>
      </c>
      <c r="J46" s="35"/>
      <c r="K46" s="7">
        <v>40</v>
      </c>
      <c r="L46" s="15">
        <f t="shared" ref="L46:L56" si="15">K46*I46</f>
        <v>0</v>
      </c>
      <c r="M46" s="7">
        <v>25</v>
      </c>
      <c r="N46" s="15">
        <f t="shared" ref="N46:N56" si="16">M46*I46</f>
        <v>0</v>
      </c>
      <c r="O46" s="7">
        <v>25</v>
      </c>
      <c r="P46" s="15">
        <f t="shared" ref="P46:P56" si="17">O46*I46</f>
        <v>0</v>
      </c>
      <c r="Q46" s="7">
        <v>25</v>
      </c>
      <c r="R46" s="70">
        <f t="shared" ref="R46:R56" si="18">Q46*I46</f>
        <v>0</v>
      </c>
      <c r="S46" s="7">
        <v>25</v>
      </c>
      <c r="T46" s="70">
        <f t="shared" ref="T46:T56" si="19">I46*S46</f>
        <v>0</v>
      </c>
      <c r="U46" s="71">
        <f t="shared" ref="U46:U56" si="20">SUM(L46,N46,P46,R46,T46)</f>
        <v>0</v>
      </c>
    </row>
    <row r="47" spans="2:21" ht="15" thickBot="1" x14ac:dyDescent="0.4">
      <c r="B47" s="7">
        <v>3</v>
      </c>
      <c r="C47" s="2" t="s">
        <v>12</v>
      </c>
      <c r="D47" s="69" t="s">
        <v>135</v>
      </c>
      <c r="E47" s="35">
        <v>16500</v>
      </c>
      <c r="F47" s="35">
        <v>3000</v>
      </c>
      <c r="G47" s="35">
        <v>1000</v>
      </c>
      <c r="H47" s="35">
        <v>2000</v>
      </c>
      <c r="I47" s="35">
        <f t="shared" si="14"/>
        <v>30500</v>
      </c>
      <c r="J47" s="35" t="s">
        <v>116</v>
      </c>
      <c r="K47" s="7">
        <v>2</v>
      </c>
      <c r="L47" s="15">
        <f t="shared" si="15"/>
        <v>61000</v>
      </c>
      <c r="M47" s="11">
        <v>2</v>
      </c>
      <c r="N47" s="15">
        <f t="shared" si="16"/>
        <v>61000</v>
      </c>
      <c r="O47" s="7">
        <v>2</v>
      </c>
      <c r="P47" s="15">
        <f t="shared" si="17"/>
        <v>61000</v>
      </c>
      <c r="Q47" s="7">
        <v>2</v>
      </c>
      <c r="R47" s="70">
        <f t="shared" si="18"/>
        <v>61000</v>
      </c>
      <c r="S47" s="7">
        <v>2</v>
      </c>
      <c r="T47" s="70">
        <f t="shared" si="19"/>
        <v>61000</v>
      </c>
      <c r="U47" s="71">
        <f t="shared" si="20"/>
        <v>305000</v>
      </c>
    </row>
    <row r="48" spans="2:21" ht="15" thickBot="1" x14ac:dyDescent="0.4">
      <c r="B48" s="7">
        <v>4</v>
      </c>
      <c r="C48" s="2" t="s">
        <v>13</v>
      </c>
      <c r="D48" s="69" t="s">
        <v>135</v>
      </c>
      <c r="E48" s="35">
        <v>16500</v>
      </c>
      <c r="F48" s="35">
        <v>3000</v>
      </c>
      <c r="G48" s="35">
        <v>1000</v>
      </c>
      <c r="H48" s="35">
        <v>2000</v>
      </c>
      <c r="I48" s="35">
        <f t="shared" si="14"/>
        <v>30500</v>
      </c>
      <c r="J48" s="35" t="s">
        <v>116</v>
      </c>
      <c r="K48" s="7">
        <v>2</v>
      </c>
      <c r="L48" s="15">
        <f t="shared" si="15"/>
        <v>61000</v>
      </c>
      <c r="M48" s="7">
        <v>0</v>
      </c>
      <c r="N48" s="15">
        <f t="shared" si="16"/>
        <v>0</v>
      </c>
      <c r="O48" s="7">
        <v>0</v>
      </c>
      <c r="P48" s="15">
        <f t="shared" si="17"/>
        <v>0</v>
      </c>
      <c r="Q48" s="7">
        <v>0</v>
      </c>
      <c r="R48" s="70">
        <f t="shared" si="18"/>
        <v>0</v>
      </c>
      <c r="S48" s="7">
        <v>0</v>
      </c>
      <c r="T48" s="70">
        <f t="shared" si="19"/>
        <v>0</v>
      </c>
      <c r="U48" s="71">
        <f t="shared" si="20"/>
        <v>61000</v>
      </c>
    </row>
    <row r="49" spans="2:21" ht="15" thickBot="1" x14ac:dyDescent="0.4">
      <c r="B49" s="7">
        <v>5</v>
      </c>
      <c r="C49" s="2" t="s">
        <v>14</v>
      </c>
      <c r="D49" s="69" t="s">
        <v>135</v>
      </c>
      <c r="E49" s="35">
        <v>16500</v>
      </c>
      <c r="F49" s="35">
        <v>3000</v>
      </c>
      <c r="G49" s="35">
        <v>1000</v>
      </c>
      <c r="H49" s="35">
        <v>2000</v>
      </c>
      <c r="I49" s="35">
        <f t="shared" si="14"/>
        <v>30500</v>
      </c>
      <c r="J49" s="35" t="s">
        <v>116</v>
      </c>
      <c r="K49" s="7">
        <v>3</v>
      </c>
      <c r="L49" s="15">
        <f t="shared" si="15"/>
        <v>91500</v>
      </c>
      <c r="M49" s="7">
        <v>2</v>
      </c>
      <c r="N49" s="15">
        <f t="shared" si="16"/>
        <v>61000</v>
      </c>
      <c r="O49" s="7">
        <v>2</v>
      </c>
      <c r="P49" s="15">
        <f t="shared" si="17"/>
        <v>61000</v>
      </c>
      <c r="Q49" s="7">
        <v>2</v>
      </c>
      <c r="R49" s="70">
        <f t="shared" si="18"/>
        <v>61000</v>
      </c>
      <c r="S49" s="7">
        <v>2</v>
      </c>
      <c r="T49" s="70">
        <f t="shared" si="19"/>
        <v>61000</v>
      </c>
      <c r="U49" s="71">
        <f t="shared" si="20"/>
        <v>335500</v>
      </c>
    </row>
    <row r="50" spans="2:21" ht="15" thickBot="1" x14ac:dyDescent="0.4">
      <c r="B50" s="7">
        <v>6</v>
      </c>
      <c r="C50" s="2" t="s">
        <v>15</v>
      </c>
      <c r="D50" s="69" t="s">
        <v>135</v>
      </c>
      <c r="E50" s="35">
        <v>16500</v>
      </c>
      <c r="F50" s="35">
        <v>3000</v>
      </c>
      <c r="G50" s="35">
        <v>1000</v>
      </c>
      <c r="H50" s="35">
        <v>2000</v>
      </c>
      <c r="I50" s="35">
        <f t="shared" si="14"/>
        <v>30500</v>
      </c>
      <c r="J50" s="35" t="s">
        <v>116</v>
      </c>
      <c r="K50" s="7">
        <v>3</v>
      </c>
      <c r="L50" s="15">
        <f t="shared" si="15"/>
        <v>91500</v>
      </c>
      <c r="M50" s="7">
        <v>2</v>
      </c>
      <c r="N50" s="15">
        <f t="shared" si="16"/>
        <v>61000</v>
      </c>
      <c r="O50" s="7">
        <v>2</v>
      </c>
      <c r="P50" s="15">
        <f t="shared" si="17"/>
        <v>61000</v>
      </c>
      <c r="Q50" s="7">
        <v>2</v>
      </c>
      <c r="R50" s="70">
        <f t="shared" si="18"/>
        <v>61000</v>
      </c>
      <c r="S50" s="7">
        <v>2</v>
      </c>
      <c r="T50" s="70">
        <f t="shared" si="19"/>
        <v>61000</v>
      </c>
      <c r="U50" s="71">
        <f t="shared" si="20"/>
        <v>335500</v>
      </c>
    </row>
    <row r="51" spans="2:21" ht="15" thickBot="1" x14ac:dyDescent="0.4">
      <c r="B51" s="7">
        <v>7</v>
      </c>
      <c r="C51" s="2" t="s">
        <v>16</v>
      </c>
      <c r="D51" s="69" t="s">
        <v>135</v>
      </c>
      <c r="E51" s="35">
        <v>16500</v>
      </c>
      <c r="F51" s="35">
        <v>3000</v>
      </c>
      <c r="G51" s="35">
        <v>1000</v>
      </c>
      <c r="H51" s="35">
        <v>2000</v>
      </c>
      <c r="I51" s="35">
        <f t="shared" si="14"/>
        <v>30500</v>
      </c>
      <c r="J51" s="35" t="s">
        <v>116</v>
      </c>
      <c r="K51" s="7">
        <v>1</v>
      </c>
      <c r="L51" s="15">
        <f t="shared" si="15"/>
        <v>30500</v>
      </c>
      <c r="M51" s="7"/>
      <c r="N51" s="15">
        <f t="shared" si="16"/>
        <v>0</v>
      </c>
      <c r="O51" s="7"/>
      <c r="P51" s="15">
        <f t="shared" si="17"/>
        <v>0</v>
      </c>
      <c r="Q51" s="7"/>
      <c r="R51" s="70">
        <f t="shared" si="18"/>
        <v>0</v>
      </c>
      <c r="S51" s="7"/>
      <c r="T51" s="70">
        <f t="shared" si="19"/>
        <v>0</v>
      </c>
      <c r="U51" s="71">
        <f t="shared" si="20"/>
        <v>30500</v>
      </c>
    </row>
    <row r="52" spans="2:21" ht="15" thickBot="1" x14ac:dyDescent="0.4">
      <c r="B52" s="7">
        <v>8</v>
      </c>
      <c r="C52" s="2" t="s">
        <v>17</v>
      </c>
      <c r="D52" s="72" t="s">
        <v>136</v>
      </c>
      <c r="E52" s="36" t="s">
        <v>151</v>
      </c>
      <c r="F52" s="36" t="s">
        <v>151</v>
      </c>
      <c r="G52" s="36" t="s">
        <v>151</v>
      </c>
      <c r="H52" s="36" t="s">
        <v>151</v>
      </c>
      <c r="I52" s="35">
        <f t="shared" si="14"/>
        <v>0</v>
      </c>
      <c r="J52" s="36" t="s">
        <v>151</v>
      </c>
      <c r="K52" s="7">
        <v>16</v>
      </c>
      <c r="L52" s="15">
        <f t="shared" si="15"/>
        <v>0</v>
      </c>
      <c r="M52" s="7">
        <v>13</v>
      </c>
      <c r="N52" s="15">
        <f t="shared" si="16"/>
        <v>0</v>
      </c>
      <c r="O52" s="7">
        <v>13</v>
      </c>
      <c r="P52" s="15">
        <f t="shared" si="17"/>
        <v>0</v>
      </c>
      <c r="Q52" s="7">
        <v>13</v>
      </c>
      <c r="R52" s="70">
        <f t="shared" si="18"/>
        <v>0</v>
      </c>
      <c r="S52" s="7">
        <v>13</v>
      </c>
      <c r="T52" s="70">
        <f t="shared" si="19"/>
        <v>0</v>
      </c>
      <c r="U52" s="71">
        <f t="shared" si="20"/>
        <v>0</v>
      </c>
    </row>
    <row r="53" spans="2:21" ht="15" thickBot="1" x14ac:dyDescent="0.4">
      <c r="B53" s="7">
        <v>9</v>
      </c>
      <c r="C53" s="2" t="s">
        <v>18</v>
      </c>
      <c r="D53" s="69" t="s">
        <v>136</v>
      </c>
      <c r="E53" s="36" t="s">
        <v>151</v>
      </c>
      <c r="F53" s="36" t="s">
        <v>151</v>
      </c>
      <c r="G53" s="36" t="s">
        <v>151</v>
      </c>
      <c r="H53" s="36" t="s">
        <v>151</v>
      </c>
      <c r="I53" s="35">
        <f t="shared" si="14"/>
        <v>0</v>
      </c>
      <c r="J53" s="36" t="s">
        <v>151</v>
      </c>
      <c r="K53" s="7">
        <v>5</v>
      </c>
      <c r="L53" s="15">
        <f t="shared" si="15"/>
        <v>0</v>
      </c>
      <c r="M53" s="7">
        <v>5</v>
      </c>
      <c r="N53" s="15">
        <f t="shared" si="16"/>
        <v>0</v>
      </c>
      <c r="O53" s="7">
        <v>5</v>
      </c>
      <c r="P53" s="15">
        <f t="shared" si="17"/>
        <v>0</v>
      </c>
      <c r="Q53" s="7">
        <v>5</v>
      </c>
      <c r="R53" s="70">
        <f t="shared" si="18"/>
        <v>0</v>
      </c>
      <c r="S53" s="7">
        <v>5</v>
      </c>
      <c r="T53" s="70">
        <f t="shared" si="19"/>
        <v>0</v>
      </c>
      <c r="U53" s="71">
        <f t="shared" si="20"/>
        <v>0</v>
      </c>
    </row>
    <row r="54" spans="2:21" ht="15" thickBot="1" x14ac:dyDescent="0.4">
      <c r="B54" s="7">
        <v>10</v>
      </c>
      <c r="C54" s="2" t="s">
        <v>19</v>
      </c>
      <c r="D54" s="69" t="s">
        <v>136</v>
      </c>
      <c r="E54" s="36" t="s">
        <v>151</v>
      </c>
      <c r="F54" s="36" t="s">
        <v>151</v>
      </c>
      <c r="G54" s="36" t="s">
        <v>151</v>
      </c>
      <c r="H54" s="36" t="s">
        <v>151</v>
      </c>
      <c r="I54" s="35">
        <f t="shared" si="14"/>
        <v>0</v>
      </c>
      <c r="J54" s="36" t="s">
        <v>151</v>
      </c>
      <c r="K54" s="7">
        <v>4</v>
      </c>
      <c r="L54" s="15">
        <f t="shared" si="15"/>
        <v>0</v>
      </c>
      <c r="M54" s="7">
        <v>4</v>
      </c>
      <c r="N54" s="15">
        <f t="shared" si="16"/>
        <v>0</v>
      </c>
      <c r="O54" s="7">
        <v>4</v>
      </c>
      <c r="P54" s="15">
        <f t="shared" si="17"/>
        <v>0</v>
      </c>
      <c r="Q54" s="7">
        <v>4</v>
      </c>
      <c r="R54" s="70">
        <f t="shared" si="18"/>
        <v>0</v>
      </c>
      <c r="S54" s="7">
        <v>4</v>
      </c>
      <c r="T54" s="70">
        <f t="shared" si="19"/>
        <v>0</v>
      </c>
      <c r="U54" s="71">
        <f t="shared" si="20"/>
        <v>0</v>
      </c>
    </row>
    <row r="55" spans="2:21" ht="15" thickBot="1" x14ac:dyDescent="0.4">
      <c r="B55" s="7">
        <v>11</v>
      </c>
      <c r="C55" s="2" t="s">
        <v>20</v>
      </c>
      <c r="D55" s="69" t="s">
        <v>136</v>
      </c>
      <c r="E55" s="36" t="s">
        <v>151</v>
      </c>
      <c r="F55" s="36" t="s">
        <v>151</v>
      </c>
      <c r="G55" s="36" t="s">
        <v>151</v>
      </c>
      <c r="H55" s="36" t="s">
        <v>151</v>
      </c>
      <c r="I55" s="35">
        <f t="shared" si="14"/>
        <v>0</v>
      </c>
      <c r="J55" s="36" t="s">
        <v>151</v>
      </c>
      <c r="K55" s="7">
        <v>2</v>
      </c>
      <c r="L55" s="15">
        <f t="shared" si="15"/>
        <v>0</v>
      </c>
      <c r="M55" s="7">
        <v>2</v>
      </c>
      <c r="N55" s="15">
        <f t="shared" si="16"/>
        <v>0</v>
      </c>
      <c r="O55" s="7">
        <v>2</v>
      </c>
      <c r="P55" s="15">
        <f t="shared" si="17"/>
        <v>0</v>
      </c>
      <c r="Q55" s="7">
        <v>2</v>
      </c>
      <c r="R55" s="70">
        <f t="shared" si="18"/>
        <v>0</v>
      </c>
      <c r="S55" s="7">
        <v>2</v>
      </c>
      <c r="T55" s="70">
        <f t="shared" si="19"/>
        <v>0</v>
      </c>
      <c r="U55" s="71">
        <f t="shared" si="20"/>
        <v>0</v>
      </c>
    </row>
    <row r="56" spans="2:21" ht="15" thickBot="1" x14ac:dyDescent="0.4">
      <c r="B56" s="9">
        <v>12</v>
      </c>
      <c r="C56" s="31" t="s">
        <v>21</v>
      </c>
      <c r="D56" s="73" t="s">
        <v>136</v>
      </c>
      <c r="E56" s="38" t="s">
        <v>151</v>
      </c>
      <c r="F56" s="38" t="s">
        <v>151</v>
      </c>
      <c r="G56" s="38" t="s">
        <v>151</v>
      </c>
      <c r="H56" s="38" t="s">
        <v>151</v>
      </c>
      <c r="I56" s="76">
        <f t="shared" si="14"/>
        <v>0</v>
      </c>
      <c r="J56" s="38" t="s">
        <v>151</v>
      </c>
      <c r="K56" s="9">
        <v>15</v>
      </c>
      <c r="L56" s="77">
        <f t="shared" si="15"/>
        <v>0</v>
      </c>
      <c r="M56" s="9">
        <v>12</v>
      </c>
      <c r="N56" s="77">
        <f t="shared" si="16"/>
        <v>0</v>
      </c>
      <c r="O56" s="9">
        <v>12</v>
      </c>
      <c r="P56" s="77">
        <f t="shared" si="17"/>
        <v>0</v>
      </c>
      <c r="Q56" s="9">
        <v>12</v>
      </c>
      <c r="R56" s="78">
        <f t="shared" si="18"/>
        <v>0</v>
      </c>
      <c r="S56" s="9">
        <v>12</v>
      </c>
      <c r="T56" s="78">
        <f t="shared" si="19"/>
        <v>0</v>
      </c>
      <c r="U56" s="71">
        <f t="shared" si="20"/>
        <v>0</v>
      </c>
    </row>
    <row r="57" spans="2:21" ht="15" thickBot="1" x14ac:dyDescent="0.4">
      <c r="U57" s="79">
        <f>SUM(U45:U56)</f>
        <v>2043500</v>
      </c>
    </row>
    <row r="58" spans="2:21" ht="15" thickBot="1" x14ac:dyDescent="0.4"/>
    <row r="59" spans="2:21" s="3" customFormat="1" ht="42" customHeight="1" x14ac:dyDescent="0.35">
      <c r="B59" s="381" t="s">
        <v>153</v>
      </c>
      <c r="C59" s="382"/>
      <c r="D59" s="382"/>
      <c r="E59" s="382"/>
      <c r="F59" s="382"/>
      <c r="G59" s="382"/>
      <c r="H59" s="382"/>
      <c r="I59" s="382"/>
      <c r="J59" s="382"/>
      <c r="K59" s="385" t="s">
        <v>2</v>
      </c>
      <c r="L59" s="386"/>
      <c r="M59" s="387" t="s">
        <v>1</v>
      </c>
      <c r="N59" s="388"/>
      <c r="O59" s="389" t="s">
        <v>3</v>
      </c>
      <c r="P59" s="390"/>
      <c r="Q59" s="391" t="s">
        <v>4</v>
      </c>
      <c r="R59" s="392"/>
      <c r="S59" s="396" t="s">
        <v>5</v>
      </c>
      <c r="T59" s="397"/>
    </row>
    <row r="60" spans="2:21" x14ac:dyDescent="0.35">
      <c r="B60" s="383"/>
      <c r="C60" s="384"/>
      <c r="D60" s="384"/>
      <c r="E60" s="384"/>
      <c r="F60" s="384"/>
      <c r="G60" s="384"/>
      <c r="H60" s="384"/>
      <c r="I60" s="384"/>
      <c r="J60" s="384"/>
      <c r="K60" s="373" t="s">
        <v>9</v>
      </c>
      <c r="L60" s="374"/>
      <c r="M60" s="377" t="s">
        <v>8</v>
      </c>
      <c r="N60" s="378"/>
      <c r="O60" s="377" t="s">
        <v>8</v>
      </c>
      <c r="P60" s="378"/>
      <c r="Q60" s="377" t="s">
        <v>8</v>
      </c>
      <c r="R60" s="398"/>
      <c r="S60" s="377" t="s">
        <v>8</v>
      </c>
      <c r="T60" s="398"/>
    </row>
    <row r="61" spans="2:21" ht="15" thickBot="1" x14ac:dyDescent="0.4">
      <c r="B61" s="383"/>
      <c r="C61" s="384"/>
      <c r="D61" s="384"/>
      <c r="E61" s="384"/>
      <c r="F61" s="384"/>
      <c r="G61" s="384"/>
      <c r="H61" s="384"/>
      <c r="I61" s="384"/>
      <c r="J61" s="384"/>
      <c r="K61" s="364">
        <v>400</v>
      </c>
      <c r="L61" s="365"/>
      <c r="M61" s="368">
        <v>100</v>
      </c>
      <c r="N61" s="369"/>
      <c r="O61" s="353">
        <v>100</v>
      </c>
      <c r="P61" s="354"/>
      <c r="Q61" s="355">
        <v>100</v>
      </c>
      <c r="R61" s="393"/>
      <c r="S61" s="379">
        <v>100</v>
      </c>
      <c r="T61" s="380"/>
    </row>
    <row r="62" spans="2:21" ht="39.5" thickBot="1" x14ac:dyDescent="0.4">
      <c r="B62" s="62" t="s">
        <v>83</v>
      </c>
      <c r="C62" s="63" t="s">
        <v>87</v>
      </c>
      <c r="D62" s="64" t="s">
        <v>128</v>
      </c>
      <c r="E62" s="64" t="s">
        <v>111</v>
      </c>
      <c r="F62" s="64" t="s">
        <v>129</v>
      </c>
      <c r="G62" s="64" t="s">
        <v>130</v>
      </c>
      <c r="H62" s="64" t="s">
        <v>154</v>
      </c>
      <c r="I62" s="64" t="s">
        <v>132</v>
      </c>
      <c r="J62" s="64" t="s">
        <v>99</v>
      </c>
      <c r="K62" s="16" t="s">
        <v>133</v>
      </c>
      <c r="L62" s="17" t="s">
        <v>134</v>
      </c>
      <c r="M62" s="19" t="s">
        <v>133</v>
      </c>
      <c r="N62" s="20" t="s">
        <v>134</v>
      </c>
      <c r="O62" s="21" t="s">
        <v>133</v>
      </c>
      <c r="P62" s="22" t="s">
        <v>134</v>
      </c>
      <c r="Q62" s="23" t="s">
        <v>133</v>
      </c>
      <c r="R62" s="24" t="s">
        <v>134</v>
      </c>
      <c r="S62" s="65" t="s">
        <v>133</v>
      </c>
      <c r="T62" s="66" t="s">
        <v>134</v>
      </c>
      <c r="U62" s="67" t="s">
        <v>89</v>
      </c>
    </row>
    <row r="63" spans="2:21" ht="15" thickBot="1" x14ac:dyDescent="0.4">
      <c r="B63" s="14">
        <v>1</v>
      </c>
      <c r="C63" s="68" t="s">
        <v>10</v>
      </c>
      <c r="D63" s="72" t="s">
        <v>136</v>
      </c>
      <c r="E63" s="36" t="s">
        <v>151</v>
      </c>
      <c r="F63" s="36" t="s">
        <v>151</v>
      </c>
      <c r="G63" s="36" t="s">
        <v>151</v>
      </c>
      <c r="H63" s="36" t="s">
        <v>151</v>
      </c>
      <c r="I63" s="35">
        <f>IFERROR(SUM(E63,F63*3,G63*3,H63),0)</f>
        <v>0</v>
      </c>
      <c r="J63" s="36" t="s">
        <v>151</v>
      </c>
      <c r="K63" s="14">
        <v>8</v>
      </c>
      <c r="L63" s="15">
        <f t="shared" ref="L63:L70" si="21">1*I63</f>
        <v>0</v>
      </c>
      <c r="M63" s="14">
        <v>6</v>
      </c>
      <c r="N63" s="15">
        <f>1*I63</f>
        <v>0</v>
      </c>
      <c r="O63" s="14">
        <v>6</v>
      </c>
      <c r="P63" s="15">
        <f>I63*1</f>
        <v>0</v>
      </c>
      <c r="Q63" s="14">
        <v>6</v>
      </c>
      <c r="R63" s="70">
        <f>1*I63</f>
        <v>0</v>
      </c>
      <c r="S63" s="14">
        <v>6</v>
      </c>
      <c r="T63" s="70">
        <f>I63*1</f>
        <v>0</v>
      </c>
      <c r="U63" s="71">
        <f>SUM(L63,N63,P63,R63,T63)</f>
        <v>0</v>
      </c>
    </row>
    <row r="64" spans="2:21" ht="15" thickBot="1" x14ac:dyDescent="0.4">
      <c r="B64" s="7">
        <v>2</v>
      </c>
      <c r="C64" s="2" t="s">
        <v>11</v>
      </c>
      <c r="D64" s="72" t="s">
        <v>136</v>
      </c>
      <c r="E64" s="36" t="s">
        <v>151</v>
      </c>
      <c r="F64" s="36" t="s">
        <v>151</v>
      </c>
      <c r="G64" s="36" t="s">
        <v>151</v>
      </c>
      <c r="H64" s="36" t="s">
        <v>151</v>
      </c>
      <c r="I64" s="35">
        <f t="shared" ref="I64:I74" si="22">IFERROR(SUM(E64,F64*3,G64*3,H64),0)</f>
        <v>0</v>
      </c>
      <c r="J64" s="36" t="s">
        <v>151</v>
      </c>
      <c r="K64" s="7">
        <v>40</v>
      </c>
      <c r="L64" s="15">
        <f t="shared" si="21"/>
        <v>0</v>
      </c>
      <c r="M64" s="7">
        <v>25</v>
      </c>
      <c r="N64" s="15">
        <f t="shared" ref="N64:N74" si="23">1*I64</f>
        <v>0</v>
      </c>
      <c r="O64" s="7">
        <v>25</v>
      </c>
      <c r="P64" s="15">
        <f t="shared" ref="P64:P74" si="24">I64*1</f>
        <v>0</v>
      </c>
      <c r="Q64" s="7">
        <v>25</v>
      </c>
      <c r="R64" s="70">
        <f t="shared" ref="R64:R74" si="25">1*I64</f>
        <v>0</v>
      </c>
      <c r="S64" s="7">
        <v>25</v>
      </c>
      <c r="T64" s="70">
        <f t="shared" ref="T64:T74" si="26">I64*1</f>
        <v>0</v>
      </c>
      <c r="U64" s="71">
        <f t="shared" ref="U64:U74" si="27">SUM(L64,N64,P64,R64,T64)</f>
        <v>0</v>
      </c>
    </row>
    <row r="65" spans="2:21" ht="15" thickBot="1" x14ac:dyDescent="0.4">
      <c r="B65" s="7">
        <v>3</v>
      </c>
      <c r="C65" s="2" t="s">
        <v>12</v>
      </c>
      <c r="D65" s="72" t="s">
        <v>136</v>
      </c>
      <c r="E65" s="36" t="s">
        <v>151</v>
      </c>
      <c r="F65" s="36" t="s">
        <v>151</v>
      </c>
      <c r="G65" s="36" t="s">
        <v>151</v>
      </c>
      <c r="H65" s="36" t="s">
        <v>151</v>
      </c>
      <c r="I65" s="35">
        <f t="shared" si="22"/>
        <v>0</v>
      </c>
      <c r="J65" s="36" t="s">
        <v>151</v>
      </c>
      <c r="K65" s="7">
        <v>2</v>
      </c>
      <c r="L65" s="15">
        <f t="shared" si="21"/>
        <v>0</v>
      </c>
      <c r="M65" s="11">
        <v>2</v>
      </c>
      <c r="N65" s="15">
        <f t="shared" si="23"/>
        <v>0</v>
      </c>
      <c r="O65" s="7">
        <v>2</v>
      </c>
      <c r="P65" s="15">
        <f t="shared" si="24"/>
        <v>0</v>
      </c>
      <c r="Q65" s="7">
        <v>2</v>
      </c>
      <c r="R65" s="70">
        <f t="shared" si="25"/>
        <v>0</v>
      </c>
      <c r="S65" s="7">
        <v>2</v>
      </c>
      <c r="T65" s="70">
        <f t="shared" si="26"/>
        <v>0</v>
      </c>
      <c r="U65" s="71">
        <f t="shared" si="27"/>
        <v>0</v>
      </c>
    </row>
    <row r="66" spans="2:21" ht="15" thickBot="1" x14ac:dyDescent="0.4">
      <c r="B66" s="7">
        <v>4</v>
      </c>
      <c r="C66" s="2" t="s">
        <v>13</v>
      </c>
      <c r="D66" s="72" t="s">
        <v>136</v>
      </c>
      <c r="E66" s="36" t="s">
        <v>151</v>
      </c>
      <c r="F66" s="36" t="s">
        <v>151</v>
      </c>
      <c r="G66" s="36" t="s">
        <v>151</v>
      </c>
      <c r="H66" s="36" t="s">
        <v>151</v>
      </c>
      <c r="I66" s="35">
        <f t="shared" si="22"/>
        <v>0</v>
      </c>
      <c r="J66" s="36" t="s">
        <v>151</v>
      </c>
      <c r="K66" s="7">
        <v>2</v>
      </c>
      <c r="L66" s="15">
        <f t="shared" si="21"/>
        <v>0</v>
      </c>
      <c r="M66" s="7">
        <v>0</v>
      </c>
      <c r="N66" s="15">
        <f t="shared" si="23"/>
        <v>0</v>
      </c>
      <c r="O66" s="7">
        <v>0</v>
      </c>
      <c r="P66" s="15">
        <f t="shared" si="24"/>
        <v>0</v>
      </c>
      <c r="Q66" s="7">
        <v>0</v>
      </c>
      <c r="R66" s="70">
        <f t="shared" si="25"/>
        <v>0</v>
      </c>
      <c r="S66" s="7">
        <v>0</v>
      </c>
      <c r="T66" s="70">
        <f t="shared" si="26"/>
        <v>0</v>
      </c>
      <c r="U66" s="71">
        <f t="shared" si="27"/>
        <v>0</v>
      </c>
    </row>
    <row r="67" spans="2:21" ht="15" thickBot="1" x14ac:dyDescent="0.4">
      <c r="B67" s="7">
        <v>5</v>
      </c>
      <c r="C67" s="2" t="s">
        <v>14</v>
      </c>
      <c r="D67" s="72" t="s">
        <v>136</v>
      </c>
      <c r="E67" s="36" t="s">
        <v>151</v>
      </c>
      <c r="F67" s="36" t="s">
        <v>151</v>
      </c>
      <c r="G67" s="36" t="s">
        <v>151</v>
      </c>
      <c r="H67" s="36" t="s">
        <v>151</v>
      </c>
      <c r="I67" s="35">
        <f t="shared" si="22"/>
        <v>0</v>
      </c>
      <c r="J67" s="36" t="s">
        <v>151</v>
      </c>
      <c r="K67" s="7">
        <v>3</v>
      </c>
      <c r="L67" s="15">
        <f t="shared" si="21"/>
        <v>0</v>
      </c>
      <c r="M67" s="7">
        <v>2</v>
      </c>
      <c r="N67" s="15">
        <f t="shared" si="23"/>
        <v>0</v>
      </c>
      <c r="O67" s="7">
        <v>2</v>
      </c>
      <c r="P67" s="15">
        <f t="shared" si="24"/>
        <v>0</v>
      </c>
      <c r="Q67" s="7">
        <v>2</v>
      </c>
      <c r="R67" s="70">
        <f t="shared" si="25"/>
        <v>0</v>
      </c>
      <c r="S67" s="7">
        <v>2</v>
      </c>
      <c r="T67" s="70">
        <f t="shared" si="26"/>
        <v>0</v>
      </c>
      <c r="U67" s="71">
        <f t="shared" si="27"/>
        <v>0</v>
      </c>
    </row>
    <row r="68" spans="2:21" ht="15" thickBot="1" x14ac:dyDescent="0.4">
      <c r="B68" s="7">
        <v>6</v>
      </c>
      <c r="C68" s="2" t="s">
        <v>15</v>
      </c>
      <c r="D68" s="72" t="s">
        <v>136</v>
      </c>
      <c r="E68" s="36" t="s">
        <v>151</v>
      </c>
      <c r="F68" s="36" t="s">
        <v>151</v>
      </c>
      <c r="G68" s="36" t="s">
        <v>151</v>
      </c>
      <c r="H68" s="36" t="s">
        <v>151</v>
      </c>
      <c r="I68" s="35">
        <f t="shared" si="22"/>
        <v>0</v>
      </c>
      <c r="J68" s="36" t="s">
        <v>151</v>
      </c>
      <c r="K68" s="7">
        <v>3</v>
      </c>
      <c r="L68" s="15">
        <f t="shared" si="21"/>
        <v>0</v>
      </c>
      <c r="M68" s="7">
        <v>2</v>
      </c>
      <c r="N68" s="15">
        <f t="shared" si="23"/>
        <v>0</v>
      </c>
      <c r="O68" s="7">
        <v>2</v>
      </c>
      <c r="P68" s="15">
        <f t="shared" si="24"/>
        <v>0</v>
      </c>
      <c r="Q68" s="7">
        <v>2</v>
      </c>
      <c r="R68" s="70">
        <f t="shared" si="25"/>
        <v>0</v>
      </c>
      <c r="S68" s="7">
        <v>2</v>
      </c>
      <c r="T68" s="70">
        <f t="shared" si="26"/>
        <v>0</v>
      </c>
      <c r="U68" s="71">
        <f t="shared" si="27"/>
        <v>0</v>
      </c>
    </row>
    <row r="69" spans="2:21" ht="15" thickBot="1" x14ac:dyDescent="0.4">
      <c r="B69" s="7">
        <v>7</v>
      </c>
      <c r="C69" s="2" t="s">
        <v>16</v>
      </c>
      <c r="D69" s="72" t="s">
        <v>136</v>
      </c>
      <c r="E69" s="36" t="s">
        <v>151</v>
      </c>
      <c r="F69" s="36" t="s">
        <v>151</v>
      </c>
      <c r="G69" s="36" t="s">
        <v>151</v>
      </c>
      <c r="H69" s="36" t="s">
        <v>151</v>
      </c>
      <c r="I69" s="35">
        <f t="shared" si="22"/>
        <v>0</v>
      </c>
      <c r="J69" s="36" t="s">
        <v>151</v>
      </c>
      <c r="K69" s="7">
        <v>1</v>
      </c>
      <c r="L69" s="15">
        <f t="shared" si="21"/>
        <v>0</v>
      </c>
      <c r="M69" s="7"/>
      <c r="N69" s="15">
        <f t="shared" si="23"/>
        <v>0</v>
      </c>
      <c r="O69" s="7"/>
      <c r="P69" s="15">
        <f t="shared" si="24"/>
        <v>0</v>
      </c>
      <c r="Q69" s="7"/>
      <c r="R69" s="70">
        <f t="shared" si="25"/>
        <v>0</v>
      </c>
      <c r="S69" s="7"/>
      <c r="T69" s="70">
        <f t="shared" si="26"/>
        <v>0</v>
      </c>
      <c r="U69" s="71">
        <f t="shared" si="27"/>
        <v>0</v>
      </c>
    </row>
    <row r="70" spans="2:21" ht="15" thickBot="1" x14ac:dyDescent="0.4">
      <c r="B70" s="7">
        <v>8</v>
      </c>
      <c r="C70" s="2" t="s">
        <v>17</v>
      </c>
      <c r="D70" s="72" t="s">
        <v>136</v>
      </c>
      <c r="E70" s="36" t="s">
        <v>151</v>
      </c>
      <c r="F70" s="36" t="s">
        <v>151</v>
      </c>
      <c r="G70" s="36" t="s">
        <v>151</v>
      </c>
      <c r="H70" s="36" t="s">
        <v>151</v>
      </c>
      <c r="I70" s="35">
        <f t="shared" si="22"/>
        <v>0</v>
      </c>
      <c r="J70" s="36" t="s">
        <v>151</v>
      </c>
      <c r="K70" s="7">
        <v>16</v>
      </c>
      <c r="L70" s="15">
        <f t="shared" si="21"/>
        <v>0</v>
      </c>
      <c r="M70" s="7">
        <v>13</v>
      </c>
      <c r="N70" s="15">
        <f t="shared" si="23"/>
        <v>0</v>
      </c>
      <c r="O70" s="7">
        <v>13</v>
      </c>
      <c r="P70" s="15">
        <f t="shared" si="24"/>
        <v>0</v>
      </c>
      <c r="Q70" s="7">
        <v>13</v>
      </c>
      <c r="R70" s="70">
        <f t="shared" si="25"/>
        <v>0</v>
      </c>
      <c r="S70" s="7">
        <v>13</v>
      </c>
      <c r="T70" s="70">
        <f t="shared" si="26"/>
        <v>0</v>
      </c>
      <c r="U70" s="71">
        <f t="shared" si="27"/>
        <v>0</v>
      </c>
    </row>
    <row r="71" spans="2:21" ht="15" thickBot="1" x14ac:dyDescent="0.4">
      <c r="B71" s="7">
        <v>9</v>
      </c>
      <c r="C71" s="2" t="s">
        <v>18</v>
      </c>
      <c r="D71" s="72" t="s">
        <v>135</v>
      </c>
      <c r="E71" s="36">
        <v>0</v>
      </c>
      <c r="F71" s="36" t="s">
        <v>151</v>
      </c>
      <c r="G71" s="36" t="s">
        <v>151</v>
      </c>
      <c r="H71" s="36">
        <v>15000</v>
      </c>
      <c r="I71" s="35">
        <f>H71*12</f>
        <v>180000</v>
      </c>
      <c r="J71" s="36" t="s">
        <v>121</v>
      </c>
      <c r="K71" s="7">
        <v>5</v>
      </c>
      <c r="L71" s="15">
        <f>1*I71</f>
        <v>180000</v>
      </c>
      <c r="M71" s="7">
        <v>5</v>
      </c>
      <c r="N71" s="15">
        <f t="shared" si="23"/>
        <v>180000</v>
      </c>
      <c r="O71" s="7">
        <v>5</v>
      </c>
      <c r="P71" s="15">
        <f t="shared" si="24"/>
        <v>180000</v>
      </c>
      <c r="Q71" s="7">
        <v>5</v>
      </c>
      <c r="R71" s="70">
        <f t="shared" si="25"/>
        <v>180000</v>
      </c>
      <c r="S71" s="7">
        <v>5</v>
      </c>
      <c r="T71" s="70">
        <f t="shared" si="26"/>
        <v>180000</v>
      </c>
      <c r="U71" s="71">
        <f t="shared" si="27"/>
        <v>900000</v>
      </c>
    </row>
    <row r="72" spans="2:21" ht="15" thickBot="1" x14ac:dyDescent="0.4">
      <c r="B72" s="7">
        <v>10</v>
      </c>
      <c r="C72" s="2" t="s">
        <v>19</v>
      </c>
      <c r="D72" s="72" t="s">
        <v>135</v>
      </c>
      <c r="E72" s="36">
        <v>0</v>
      </c>
      <c r="F72" s="36" t="s">
        <v>151</v>
      </c>
      <c r="G72" s="36" t="s">
        <v>151</v>
      </c>
      <c r="H72" s="36">
        <v>15000</v>
      </c>
      <c r="I72" s="35">
        <f>H72*12</f>
        <v>180000</v>
      </c>
      <c r="J72" s="36" t="s">
        <v>121</v>
      </c>
      <c r="K72" s="7">
        <v>4</v>
      </c>
      <c r="L72" s="15">
        <f t="shared" ref="L72:L74" si="28">1*I72</f>
        <v>180000</v>
      </c>
      <c r="M72" s="7">
        <v>4</v>
      </c>
      <c r="N72" s="15">
        <f t="shared" si="23"/>
        <v>180000</v>
      </c>
      <c r="O72" s="7">
        <v>4</v>
      </c>
      <c r="P72" s="15">
        <f t="shared" si="24"/>
        <v>180000</v>
      </c>
      <c r="Q72" s="7">
        <v>4</v>
      </c>
      <c r="R72" s="70">
        <f t="shared" si="25"/>
        <v>180000</v>
      </c>
      <c r="S72" s="7">
        <v>4</v>
      </c>
      <c r="T72" s="70">
        <f t="shared" si="26"/>
        <v>180000</v>
      </c>
      <c r="U72" s="71">
        <f t="shared" si="27"/>
        <v>900000</v>
      </c>
    </row>
    <row r="73" spans="2:21" ht="15" thickBot="1" x14ac:dyDescent="0.4">
      <c r="B73" s="7">
        <v>11</v>
      </c>
      <c r="C73" s="2" t="s">
        <v>20</v>
      </c>
      <c r="D73" s="72" t="s">
        <v>135</v>
      </c>
      <c r="E73" s="36">
        <v>0</v>
      </c>
      <c r="F73" s="36" t="s">
        <v>151</v>
      </c>
      <c r="G73" s="36" t="s">
        <v>151</v>
      </c>
      <c r="H73" s="36">
        <v>15000</v>
      </c>
      <c r="I73" s="35">
        <f>H73*12</f>
        <v>180000</v>
      </c>
      <c r="J73" s="36" t="s">
        <v>121</v>
      </c>
      <c r="K73" s="7">
        <v>2</v>
      </c>
      <c r="L73" s="15">
        <f t="shared" si="28"/>
        <v>180000</v>
      </c>
      <c r="M73" s="7">
        <v>2</v>
      </c>
      <c r="N73" s="15">
        <f t="shared" si="23"/>
        <v>180000</v>
      </c>
      <c r="O73" s="7">
        <v>2</v>
      </c>
      <c r="P73" s="15">
        <f t="shared" si="24"/>
        <v>180000</v>
      </c>
      <c r="Q73" s="7">
        <v>2</v>
      </c>
      <c r="R73" s="70">
        <f t="shared" si="25"/>
        <v>180000</v>
      </c>
      <c r="S73" s="7">
        <v>2</v>
      </c>
      <c r="T73" s="70">
        <f t="shared" si="26"/>
        <v>180000</v>
      </c>
      <c r="U73" s="71">
        <f t="shared" si="27"/>
        <v>900000</v>
      </c>
    </row>
    <row r="74" spans="2:21" ht="15" thickBot="1" x14ac:dyDescent="0.4">
      <c r="B74" s="9">
        <v>12</v>
      </c>
      <c r="C74" s="31" t="s">
        <v>21</v>
      </c>
      <c r="D74" s="73" t="s">
        <v>136</v>
      </c>
      <c r="E74" s="38" t="s">
        <v>151</v>
      </c>
      <c r="F74" s="38" t="s">
        <v>151</v>
      </c>
      <c r="G74" s="38" t="s">
        <v>151</v>
      </c>
      <c r="H74" s="38" t="s">
        <v>151</v>
      </c>
      <c r="I74" s="76">
        <f t="shared" si="22"/>
        <v>0</v>
      </c>
      <c r="J74" s="38"/>
      <c r="K74" s="9">
        <v>15</v>
      </c>
      <c r="L74" s="77">
        <f t="shared" si="28"/>
        <v>0</v>
      </c>
      <c r="M74" s="9">
        <v>12</v>
      </c>
      <c r="N74" s="77">
        <f t="shared" si="23"/>
        <v>0</v>
      </c>
      <c r="O74" s="9">
        <v>12</v>
      </c>
      <c r="P74" s="77">
        <f t="shared" si="24"/>
        <v>0</v>
      </c>
      <c r="Q74" s="9">
        <v>12</v>
      </c>
      <c r="R74" s="78">
        <f t="shared" si="25"/>
        <v>0</v>
      </c>
      <c r="S74" s="9">
        <v>12</v>
      </c>
      <c r="T74" s="78">
        <f t="shared" si="26"/>
        <v>0</v>
      </c>
      <c r="U74" s="71">
        <f t="shared" si="27"/>
        <v>0</v>
      </c>
    </row>
    <row r="75" spans="2:21" ht="15" thickBot="1" x14ac:dyDescent="0.4">
      <c r="U75" s="79">
        <f>SUM(U63:U74)</f>
        <v>2700000</v>
      </c>
    </row>
    <row r="77" spans="2:21" x14ac:dyDescent="0.35">
      <c r="T77" t="s">
        <v>85</v>
      </c>
      <c r="U77" s="81">
        <f>SUM(U75,U57,U39,U21)</f>
        <v>12915000</v>
      </c>
    </row>
  </sheetData>
  <mergeCells count="64">
    <mergeCell ref="S5:T5"/>
    <mergeCell ref="K6:L6"/>
    <mergeCell ref="M6:N6"/>
    <mergeCell ref="O6:P6"/>
    <mergeCell ref="Q6:R6"/>
    <mergeCell ref="S6:T6"/>
    <mergeCell ref="B5:J7"/>
    <mergeCell ref="K5:L5"/>
    <mergeCell ref="M5:N5"/>
    <mergeCell ref="O5:P5"/>
    <mergeCell ref="Q5:R5"/>
    <mergeCell ref="K7:L7"/>
    <mergeCell ref="M7:N7"/>
    <mergeCell ref="O7:P7"/>
    <mergeCell ref="Q7:R7"/>
    <mergeCell ref="S7:T7"/>
    <mergeCell ref="S23:T23"/>
    <mergeCell ref="K24:L24"/>
    <mergeCell ref="M24:N24"/>
    <mergeCell ref="O24:P24"/>
    <mergeCell ref="Q24:R24"/>
    <mergeCell ref="S24:T24"/>
    <mergeCell ref="B23:J25"/>
    <mergeCell ref="K23:L23"/>
    <mergeCell ref="M23:N23"/>
    <mergeCell ref="O23:P23"/>
    <mergeCell ref="Q23:R23"/>
    <mergeCell ref="K25:L25"/>
    <mergeCell ref="M25:N25"/>
    <mergeCell ref="O25:P25"/>
    <mergeCell ref="Q25:R25"/>
    <mergeCell ref="S25:T25"/>
    <mergeCell ref="S41:T41"/>
    <mergeCell ref="K42:L42"/>
    <mergeCell ref="M42:N42"/>
    <mergeCell ref="O42:P42"/>
    <mergeCell ref="Q42:R42"/>
    <mergeCell ref="S42:T42"/>
    <mergeCell ref="B41:J43"/>
    <mergeCell ref="K41:L41"/>
    <mergeCell ref="M41:N41"/>
    <mergeCell ref="O41:P41"/>
    <mergeCell ref="Q41:R41"/>
    <mergeCell ref="K43:L43"/>
    <mergeCell ref="M43:N43"/>
    <mergeCell ref="O43:P43"/>
    <mergeCell ref="Q43:R43"/>
    <mergeCell ref="S43:T43"/>
    <mergeCell ref="S59:T59"/>
    <mergeCell ref="K60:L60"/>
    <mergeCell ref="M60:N60"/>
    <mergeCell ref="O60:P60"/>
    <mergeCell ref="Q60:R60"/>
    <mergeCell ref="S60:T60"/>
    <mergeCell ref="S61:T61"/>
    <mergeCell ref="B59:J61"/>
    <mergeCell ref="K59:L59"/>
    <mergeCell ref="M59:N59"/>
    <mergeCell ref="O59:P59"/>
    <mergeCell ref="Q59:R59"/>
    <mergeCell ref="K61:L61"/>
    <mergeCell ref="M61:N61"/>
    <mergeCell ref="O61:P61"/>
    <mergeCell ref="Q61:R61"/>
  </mergeCells>
  <pageMargins left="0.7" right="0.7" top="0.75" bottom="0.75" header="0.3" footer="0.3"/>
  <pageSetup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8207F-5547-4B28-A078-FDB576AE5A8F}">
  <sheetPr>
    <pageSetUpPr fitToPage="1"/>
  </sheetPr>
  <dimension ref="B3:I27"/>
  <sheetViews>
    <sheetView showGridLines="0" zoomScale="80" zoomScaleNormal="80" workbookViewId="0">
      <selection activeCell="H14" sqref="H14"/>
    </sheetView>
  </sheetViews>
  <sheetFormatPr defaultRowHeight="12" x14ac:dyDescent="0.35"/>
  <cols>
    <col min="1" max="1" width="8.7265625" style="92"/>
    <col min="2" max="2" width="13.6328125" style="92" customWidth="1"/>
    <col min="3" max="3" width="9.1796875" style="92" customWidth="1"/>
    <col min="4" max="4" width="34" style="92" customWidth="1"/>
    <col min="5" max="5" width="13.36328125" style="92" customWidth="1"/>
    <col min="6" max="6" width="8.7265625" style="92"/>
    <col min="7" max="7" width="11.54296875" style="92" customWidth="1"/>
    <col min="8" max="8" width="13.26953125" style="92" customWidth="1"/>
    <col min="9" max="9" width="10.08984375" style="92" bestFit="1" customWidth="1"/>
    <col min="10" max="16384" width="8.7265625" style="92"/>
  </cols>
  <sheetData>
    <row r="3" spans="2:9" ht="14.5" x14ac:dyDescent="0.35">
      <c r="B3" s="116" t="s">
        <v>220</v>
      </c>
    </row>
    <row r="4" spans="2:9" ht="12.5" thickBot="1" x14ac:dyDescent="0.4"/>
    <row r="5" spans="2:9" ht="55.5" customHeight="1" thickBot="1" x14ac:dyDescent="0.4">
      <c r="B5" s="211" t="s">
        <v>191</v>
      </c>
      <c r="C5" s="212" t="s">
        <v>192</v>
      </c>
      <c r="D5" s="213" t="s">
        <v>181</v>
      </c>
      <c r="E5" s="213" t="s">
        <v>185</v>
      </c>
      <c r="F5" s="213" t="s">
        <v>219</v>
      </c>
      <c r="G5" s="213" t="s">
        <v>187</v>
      </c>
      <c r="H5" s="213" t="s">
        <v>178</v>
      </c>
      <c r="I5" s="214" t="s">
        <v>179</v>
      </c>
    </row>
    <row r="6" spans="2:9" ht="18.5" customHeight="1" x14ac:dyDescent="0.35">
      <c r="B6" s="304" t="s">
        <v>181</v>
      </c>
      <c r="C6" s="185">
        <v>1</v>
      </c>
      <c r="D6" s="186" t="s">
        <v>182</v>
      </c>
      <c r="E6" s="187">
        <v>2</v>
      </c>
      <c r="F6" s="188">
        <v>25000</v>
      </c>
      <c r="G6" s="188">
        <v>2</v>
      </c>
      <c r="H6" s="188">
        <f>F6*12*E6*G6</f>
        <v>1200000</v>
      </c>
      <c r="I6" s="189">
        <f>H6*1.08</f>
        <v>1296000</v>
      </c>
    </row>
    <row r="7" spans="2:9" ht="18.5" customHeight="1" x14ac:dyDescent="0.35">
      <c r="B7" s="305"/>
      <c r="C7" s="184">
        <v>2</v>
      </c>
      <c r="D7" s="180" t="s">
        <v>183</v>
      </c>
      <c r="E7" s="181">
        <v>8</v>
      </c>
      <c r="F7" s="182">
        <v>20000</v>
      </c>
      <c r="G7" s="182">
        <v>2</v>
      </c>
      <c r="H7" s="182">
        <f t="shared" ref="H7:H9" si="0">F7*12*E7*G7</f>
        <v>3840000</v>
      </c>
      <c r="I7" s="183">
        <f t="shared" ref="I7:I9" si="1">H7*1.08</f>
        <v>4147200.0000000005</v>
      </c>
    </row>
    <row r="8" spans="2:9" ht="18.5" customHeight="1" x14ac:dyDescent="0.35">
      <c r="B8" s="305"/>
      <c r="C8" s="184">
        <v>3</v>
      </c>
      <c r="D8" s="180" t="s">
        <v>184</v>
      </c>
      <c r="E8" s="181">
        <v>3</v>
      </c>
      <c r="F8" s="182">
        <v>15000</v>
      </c>
      <c r="G8" s="182">
        <v>2</v>
      </c>
      <c r="H8" s="182">
        <f t="shared" si="0"/>
        <v>1080000</v>
      </c>
      <c r="I8" s="183">
        <f t="shared" si="1"/>
        <v>1166400</v>
      </c>
    </row>
    <row r="9" spans="2:9" ht="36" customHeight="1" thickBot="1" x14ac:dyDescent="0.4">
      <c r="B9" s="306"/>
      <c r="C9" s="190">
        <v>4</v>
      </c>
      <c r="D9" s="191" t="s">
        <v>218</v>
      </c>
      <c r="E9" s="192">
        <v>8</v>
      </c>
      <c r="F9" s="193">
        <v>8000</v>
      </c>
      <c r="G9" s="193">
        <v>2</v>
      </c>
      <c r="H9" s="193">
        <f t="shared" si="0"/>
        <v>1536000</v>
      </c>
      <c r="I9" s="194">
        <f t="shared" si="1"/>
        <v>1658880</v>
      </c>
    </row>
    <row r="10" spans="2:9" ht="12.5" thickBot="1" x14ac:dyDescent="0.4">
      <c r="B10" s="195"/>
      <c r="C10" s="196"/>
      <c r="D10" s="197"/>
      <c r="E10" s="197"/>
      <c r="F10" s="197"/>
      <c r="G10" s="197"/>
      <c r="H10" s="197"/>
      <c r="I10" s="198"/>
    </row>
    <row r="11" spans="2:9" ht="24.5" thickBot="1" x14ac:dyDescent="0.4">
      <c r="B11" s="208" t="s">
        <v>186</v>
      </c>
      <c r="C11" s="199">
        <v>1</v>
      </c>
      <c r="D11" s="200" t="s">
        <v>188</v>
      </c>
      <c r="E11" s="201" t="s">
        <v>151</v>
      </c>
      <c r="F11" s="201" t="s">
        <v>151</v>
      </c>
      <c r="G11" s="201">
        <v>2</v>
      </c>
      <c r="H11" s="201">
        <f>1.2*G11*10^7</f>
        <v>24000000</v>
      </c>
      <c r="I11" s="202" t="s">
        <v>151</v>
      </c>
    </row>
    <row r="12" spans="2:9" ht="12.5" thickBot="1" x14ac:dyDescent="0.4">
      <c r="B12" s="195"/>
      <c r="C12" s="196"/>
      <c r="D12" s="197"/>
      <c r="E12" s="197"/>
      <c r="F12" s="197"/>
      <c r="G12" s="197"/>
      <c r="H12" s="197"/>
      <c r="I12" s="198"/>
    </row>
    <row r="13" spans="2:9" ht="22" customHeight="1" thickBot="1" x14ac:dyDescent="0.4">
      <c r="B13" s="207" t="s">
        <v>189</v>
      </c>
      <c r="C13" s="203">
        <v>1</v>
      </c>
      <c r="D13" s="206" t="s">
        <v>190</v>
      </c>
      <c r="E13" s="204" t="s">
        <v>151</v>
      </c>
      <c r="F13" s="204" t="s">
        <v>151</v>
      </c>
      <c r="G13" s="204">
        <v>2</v>
      </c>
      <c r="H13" s="204">
        <f>0.29*G13*10^7</f>
        <v>5800000</v>
      </c>
      <c r="I13" s="205" t="s">
        <v>151</v>
      </c>
    </row>
    <row r="14" spans="2:9" ht="14.5" x14ac:dyDescent="0.35">
      <c r="G14" s="209" t="s">
        <v>85</v>
      </c>
      <c r="H14" s="210">
        <f>SUM(H6:H13)</f>
        <v>37456000</v>
      </c>
      <c r="I14" s="210">
        <f>SUM(I6:I13)</f>
        <v>8268480</v>
      </c>
    </row>
    <row r="22" spans="2:2" ht="22.5" customHeight="1" x14ac:dyDescent="0.35">
      <c r="B22" s="94"/>
    </row>
    <row r="24" spans="2:2" ht="28.5" customHeight="1" x14ac:dyDescent="0.35"/>
    <row r="25" spans="2:2" ht="19" customHeight="1" x14ac:dyDescent="0.35"/>
    <row r="26" spans="2:2" ht="17" customHeight="1" x14ac:dyDescent="0.35"/>
    <row r="27" spans="2:2" ht="16.5" customHeight="1" x14ac:dyDescent="0.35"/>
  </sheetData>
  <mergeCells count="1">
    <mergeCell ref="B6:B9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2C208-0F8B-4E28-BD08-B7C03DD85D22}">
  <dimension ref="B3:G32"/>
  <sheetViews>
    <sheetView workbookViewId="0"/>
  </sheetViews>
  <sheetFormatPr defaultRowHeight="14.5" x14ac:dyDescent="0.35"/>
  <cols>
    <col min="4" max="4" width="22.7265625" customWidth="1"/>
  </cols>
  <sheetData>
    <row r="3" spans="2:7" x14ac:dyDescent="0.35">
      <c r="B3" s="92"/>
      <c r="C3" s="116" t="s">
        <v>175</v>
      </c>
      <c r="D3" s="109"/>
      <c r="E3" s="92"/>
      <c r="F3" s="92"/>
      <c r="G3" s="92"/>
    </row>
    <row r="4" spans="2:7" x14ac:dyDescent="0.35">
      <c r="B4" s="92"/>
      <c r="C4" s="92"/>
      <c r="D4" s="109"/>
      <c r="E4" s="92"/>
      <c r="F4" s="92"/>
      <c r="G4" s="92"/>
    </row>
    <row r="5" spans="2:7" ht="48" customHeight="1" x14ac:dyDescent="0.35">
      <c r="B5" s="92"/>
      <c r="C5" s="307" t="s">
        <v>158</v>
      </c>
      <c r="D5" s="308"/>
      <c r="E5" s="308"/>
      <c r="F5" s="309"/>
      <c r="G5" s="92"/>
    </row>
    <row r="6" spans="2:7" ht="36" x14ac:dyDescent="0.35">
      <c r="B6" s="92"/>
      <c r="C6" s="83" t="s">
        <v>162</v>
      </c>
      <c r="D6" s="105" t="s">
        <v>163</v>
      </c>
      <c r="E6" s="84" t="s">
        <v>164</v>
      </c>
      <c r="F6" s="84" t="s">
        <v>165</v>
      </c>
      <c r="G6" s="92"/>
    </row>
    <row r="7" spans="2:7" x14ac:dyDescent="0.35">
      <c r="B7" s="92"/>
      <c r="C7" s="91">
        <v>1</v>
      </c>
      <c r="D7" s="106" t="s">
        <v>166</v>
      </c>
      <c r="E7" s="85">
        <v>2</v>
      </c>
      <c r="F7" s="86">
        <v>0.06</v>
      </c>
      <c r="G7" s="92"/>
    </row>
    <row r="8" spans="2:7" x14ac:dyDescent="0.35">
      <c r="B8" s="92"/>
      <c r="C8" s="91">
        <v>2</v>
      </c>
      <c r="D8" s="106" t="s">
        <v>167</v>
      </c>
      <c r="E8" s="85">
        <v>8</v>
      </c>
      <c r="F8" s="86">
        <v>0.192</v>
      </c>
      <c r="G8" s="92"/>
    </row>
    <row r="9" spans="2:7" x14ac:dyDescent="0.35">
      <c r="B9" s="92"/>
      <c r="C9" s="91">
        <v>3</v>
      </c>
      <c r="D9" s="106" t="s">
        <v>168</v>
      </c>
      <c r="E9" s="85">
        <v>3</v>
      </c>
      <c r="F9" s="86">
        <v>5.3999999999999999E-2</v>
      </c>
      <c r="G9" s="92"/>
    </row>
    <row r="10" spans="2:7" ht="144" x14ac:dyDescent="0.35">
      <c r="B10" s="92"/>
      <c r="C10" s="91">
        <v>4</v>
      </c>
      <c r="D10" s="111" t="s">
        <v>169</v>
      </c>
      <c r="E10" s="85">
        <v>8</v>
      </c>
      <c r="F10" s="86">
        <v>7.5999999999999998E-2</v>
      </c>
      <c r="G10" s="92"/>
    </row>
    <row r="11" spans="2:7" x14ac:dyDescent="0.35">
      <c r="B11" s="92"/>
      <c r="C11" s="93"/>
      <c r="D11" s="107" t="s">
        <v>170</v>
      </c>
      <c r="E11" s="87">
        <v>21</v>
      </c>
      <c r="F11" s="88">
        <v>0.38200000000000001</v>
      </c>
      <c r="G11" s="92"/>
    </row>
    <row r="12" spans="2:7" x14ac:dyDescent="0.35">
      <c r="B12" s="92"/>
      <c r="C12" s="92"/>
      <c r="D12" s="109"/>
      <c r="E12" s="92"/>
      <c r="F12" s="92">
        <f>F11*2</f>
        <v>0.76400000000000001</v>
      </c>
      <c r="G12" s="92"/>
    </row>
    <row r="13" spans="2:7" x14ac:dyDescent="0.35">
      <c r="B13" s="92"/>
      <c r="C13" s="92"/>
      <c r="D13" s="109"/>
      <c r="E13" s="92"/>
      <c r="F13" s="92"/>
      <c r="G13" s="92"/>
    </row>
    <row r="14" spans="2:7" x14ac:dyDescent="0.35">
      <c r="B14" s="92"/>
      <c r="C14" s="92"/>
      <c r="D14" s="109"/>
      <c r="E14" s="92"/>
      <c r="F14" s="92"/>
      <c r="G14" s="92"/>
    </row>
    <row r="15" spans="2:7" x14ac:dyDescent="0.35">
      <c r="B15" s="92"/>
      <c r="C15" s="92"/>
      <c r="D15" s="109"/>
      <c r="E15" s="92"/>
      <c r="F15" s="92"/>
      <c r="G15" s="92"/>
    </row>
    <row r="16" spans="2:7" x14ac:dyDescent="0.35">
      <c r="B16" s="92"/>
      <c r="C16" s="92"/>
      <c r="D16" s="109"/>
      <c r="E16" s="92"/>
      <c r="F16" s="92"/>
      <c r="G16" s="92"/>
    </row>
    <row r="17" spans="2:7" x14ac:dyDescent="0.35">
      <c r="B17" s="92"/>
      <c r="C17" s="92"/>
      <c r="D17" s="109"/>
      <c r="E17" s="92"/>
      <c r="F17" s="92"/>
      <c r="G17" s="92"/>
    </row>
    <row r="18" spans="2:7" x14ac:dyDescent="0.35">
      <c r="B18" s="92"/>
      <c r="C18" s="92"/>
      <c r="D18" s="109"/>
      <c r="E18" s="92"/>
      <c r="F18" s="92"/>
      <c r="G18" s="92"/>
    </row>
    <row r="19" spans="2:7" x14ac:dyDescent="0.35">
      <c r="B19" s="92"/>
      <c r="C19" s="92"/>
      <c r="D19" s="109"/>
      <c r="E19" s="92"/>
      <c r="F19" s="92"/>
      <c r="G19" s="92"/>
    </row>
    <row r="20" spans="2:7" x14ac:dyDescent="0.35">
      <c r="B20" s="92"/>
      <c r="C20" s="92"/>
      <c r="D20" s="109"/>
      <c r="E20" s="92"/>
      <c r="F20" s="92"/>
      <c r="G20" s="92"/>
    </row>
    <row r="21" spans="2:7" x14ac:dyDescent="0.35">
      <c r="B21" s="92"/>
      <c r="C21" s="92"/>
      <c r="D21" s="109"/>
      <c r="E21" s="92"/>
      <c r="F21" s="92"/>
      <c r="G21" s="92"/>
    </row>
    <row r="22" spans="2:7" x14ac:dyDescent="0.35">
      <c r="B22" s="92"/>
      <c r="C22" s="92"/>
      <c r="D22" s="109"/>
      <c r="E22" s="92"/>
      <c r="F22" s="92"/>
      <c r="G22" s="92"/>
    </row>
    <row r="23" spans="2:7" x14ac:dyDescent="0.35">
      <c r="B23" s="92"/>
      <c r="C23" s="92"/>
      <c r="D23" s="109"/>
      <c r="E23" s="92"/>
      <c r="F23" s="92"/>
      <c r="G23" s="92"/>
    </row>
    <row r="24" spans="2:7" x14ac:dyDescent="0.35">
      <c r="B24" s="92"/>
      <c r="C24" s="310" t="s">
        <v>159</v>
      </c>
      <c r="D24" s="311"/>
      <c r="E24" s="311"/>
      <c r="F24" s="311"/>
      <c r="G24" s="311"/>
    </row>
    <row r="25" spans="2:7" ht="60" x14ac:dyDescent="0.35">
      <c r="B25" s="92"/>
      <c r="C25" s="89" t="s">
        <v>162</v>
      </c>
      <c r="D25" s="110" t="s">
        <v>160</v>
      </c>
      <c r="E25" s="95" t="s">
        <v>171</v>
      </c>
      <c r="F25" s="96" t="s">
        <v>161</v>
      </c>
      <c r="G25" s="97" t="s">
        <v>180</v>
      </c>
    </row>
    <row r="26" spans="2:7" ht="24" x14ac:dyDescent="0.35">
      <c r="B26" s="92"/>
      <c r="C26" s="90">
        <v>1</v>
      </c>
      <c r="D26" s="82" t="s">
        <v>172</v>
      </c>
      <c r="E26" s="102">
        <v>1.2</v>
      </c>
      <c r="F26" s="98">
        <v>2</v>
      </c>
      <c r="G26" s="99">
        <f>E26*F26</f>
        <v>2.4</v>
      </c>
    </row>
    <row r="27" spans="2:7" x14ac:dyDescent="0.35">
      <c r="B27" s="92"/>
      <c r="C27" s="91">
        <v>2</v>
      </c>
      <c r="D27" s="108" t="s">
        <v>173</v>
      </c>
      <c r="E27" s="103">
        <v>0.38</v>
      </c>
      <c r="F27" s="100"/>
      <c r="G27" s="101">
        <f>E27*F27</f>
        <v>0</v>
      </c>
    </row>
    <row r="28" spans="2:7" x14ac:dyDescent="0.35">
      <c r="B28" s="92"/>
      <c r="C28" s="91">
        <v>3</v>
      </c>
      <c r="D28" s="108" t="s">
        <v>174</v>
      </c>
      <c r="E28" s="104">
        <v>0.28999999999999998</v>
      </c>
      <c r="F28" s="100">
        <v>2</v>
      </c>
      <c r="G28" s="101">
        <f>E28*F28</f>
        <v>0.57999999999999996</v>
      </c>
    </row>
    <row r="29" spans="2:7" x14ac:dyDescent="0.35">
      <c r="B29" s="92"/>
      <c r="C29" s="312" t="s">
        <v>170</v>
      </c>
      <c r="D29" s="313"/>
      <c r="E29" s="114">
        <f>SUM(E26:E28)</f>
        <v>1.87</v>
      </c>
      <c r="F29" s="112"/>
      <c r="G29" s="113">
        <f>SUM(G26:G28)</f>
        <v>2.98</v>
      </c>
    </row>
    <row r="30" spans="2:7" x14ac:dyDescent="0.35">
      <c r="B30" s="92"/>
      <c r="C30" s="92"/>
      <c r="D30" s="109"/>
      <c r="E30" s="92"/>
      <c r="F30" s="92"/>
      <c r="G30" s="92"/>
    </row>
    <row r="31" spans="2:7" x14ac:dyDescent="0.35">
      <c r="B31" s="92"/>
      <c r="C31" s="92"/>
      <c r="D31" s="109"/>
      <c r="E31" s="92"/>
      <c r="F31" s="92"/>
      <c r="G31" s="92"/>
    </row>
    <row r="32" spans="2:7" x14ac:dyDescent="0.35">
      <c r="B32" s="92"/>
      <c r="C32" s="92"/>
      <c r="D32" s="109"/>
      <c r="E32" s="92"/>
      <c r="F32" s="92"/>
      <c r="G32" s="92"/>
    </row>
  </sheetData>
  <mergeCells count="3">
    <mergeCell ref="C5:F5"/>
    <mergeCell ref="C24:G24"/>
    <mergeCell ref="C29:D2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62F70-5ED2-4153-9EFE-2F2027483640}">
  <dimension ref="B3:F24"/>
  <sheetViews>
    <sheetView showGridLines="0" zoomScale="60" zoomScaleNormal="60" workbookViewId="0">
      <selection activeCell="D10" sqref="D10"/>
    </sheetView>
  </sheetViews>
  <sheetFormatPr defaultRowHeight="14.5" x14ac:dyDescent="0.35"/>
  <cols>
    <col min="3" max="3" width="11.08984375" style="1" customWidth="1"/>
    <col min="4" max="4" width="39.08984375" customWidth="1"/>
    <col min="5" max="5" width="23.08984375" style="1" customWidth="1"/>
    <col min="6" max="6" width="21.08984375" style="1" customWidth="1"/>
    <col min="7" max="7" width="16.453125" customWidth="1"/>
  </cols>
  <sheetData>
    <row r="3" spans="2:6" x14ac:dyDescent="0.35">
      <c r="C3" s="172"/>
    </row>
    <row r="5" spans="2:6" s="3" customFormat="1" ht="23" customHeight="1" x14ac:dyDescent="0.35">
      <c r="B5" s="350" t="s">
        <v>193</v>
      </c>
      <c r="C5" s="176" t="s">
        <v>83</v>
      </c>
      <c r="D5" s="177" t="s">
        <v>194</v>
      </c>
      <c r="E5" s="176" t="s">
        <v>195</v>
      </c>
      <c r="F5" s="178" t="s">
        <v>196</v>
      </c>
    </row>
    <row r="6" spans="2:6" s="3" customFormat="1" ht="22" customHeight="1" x14ac:dyDescent="0.35">
      <c r="B6" s="350"/>
      <c r="C6" s="175">
        <v>1</v>
      </c>
      <c r="D6" s="171" t="s">
        <v>197</v>
      </c>
      <c r="E6" s="175"/>
      <c r="F6" s="175"/>
    </row>
    <row r="7" spans="2:6" s="3" customFormat="1" ht="22" customHeight="1" x14ac:dyDescent="0.35">
      <c r="B7" s="350"/>
      <c r="C7" s="175">
        <v>2</v>
      </c>
      <c r="D7" s="171" t="s">
        <v>198</v>
      </c>
      <c r="E7" s="175"/>
      <c r="F7" s="175"/>
    </row>
    <row r="8" spans="2:6" s="3" customFormat="1" ht="22" customHeight="1" x14ac:dyDescent="0.35">
      <c r="B8" s="350"/>
      <c r="C8" s="175">
        <v>3</v>
      </c>
      <c r="D8" s="171" t="s">
        <v>199</v>
      </c>
      <c r="E8" s="175"/>
      <c r="F8" s="175"/>
    </row>
    <row r="9" spans="2:6" s="3" customFormat="1" ht="22" customHeight="1" x14ac:dyDescent="0.35">
      <c r="B9" s="350"/>
      <c r="C9" s="175">
        <v>4</v>
      </c>
      <c r="D9" s="171" t="s">
        <v>200</v>
      </c>
      <c r="E9" s="175"/>
      <c r="F9" s="175"/>
    </row>
    <row r="10" spans="2:6" s="3" customFormat="1" ht="22" customHeight="1" x14ac:dyDescent="0.35">
      <c r="B10" s="350"/>
      <c r="C10" s="175">
        <v>5</v>
      </c>
      <c r="D10" s="171" t="s">
        <v>201</v>
      </c>
      <c r="E10" s="175"/>
      <c r="F10" s="175"/>
    </row>
    <row r="11" spans="2:6" s="3" customFormat="1" ht="22" customHeight="1" x14ac:dyDescent="0.35">
      <c r="B11" s="350"/>
      <c r="C11" s="175">
        <v>6</v>
      </c>
      <c r="D11" s="171" t="s">
        <v>202</v>
      </c>
      <c r="E11" s="175"/>
      <c r="F11" s="175"/>
    </row>
    <row r="12" spans="2:6" s="3" customFormat="1" ht="22" customHeight="1" x14ac:dyDescent="0.35">
      <c r="B12" s="350"/>
      <c r="C12" s="175">
        <v>7</v>
      </c>
      <c r="D12" s="171" t="s">
        <v>203</v>
      </c>
      <c r="E12" s="175"/>
      <c r="F12" s="175"/>
    </row>
    <row r="13" spans="2:6" s="3" customFormat="1" ht="22" customHeight="1" x14ac:dyDescent="0.35">
      <c r="B13" s="350"/>
      <c r="C13" s="175">
        <v>8</v>
      </c>
      <c r="D13" s="171" t="s">
        <v>204</v>
      </c>
      <c r="E13" s="175"/>
      <c r="F13" s="175"/>
    </row>
    <row r="14" spans="2:6" s="3" customFormat="1" ht="22" customHeight="1" x14ac:dyDescent="0.35">
      <c r="B14" s="350"/>
      <c r="C14" s="175">
        <v>9</v>
      </c>
      <c r="D14" s="171" t="s">
        <v>205</v>
      </c>
      <c r="E14" s="175"/>
      <c r="F14" s="175"/>
    </row>
    <row r="15" spans="2:6" s="3" customFormat="1" ht="22" customHeight="1" x14ac:dyDescent="0.35">
      <c r="B15" s="350"/>
      <c r="C15" s="175">
        <v>10</v>
      </c>
      <c r="D15" s="171" t="s">
        <v>206</v>
      </c>
      <c r="E15" s="175"/>
      <c r="F15" s="175"/>
    </row>
    <row r="16" spans="2:6" s="3" customFormat="1" ht="22" customHeight="1" x14ac:dyDescent="0.35">
      <c r="B16" s="350"/>
      <c r="C16" s="175">
        <v>11</v>
      </c>
      <c r="D16" s="171" t="s">
        <v>207</v>
      </c>
      <c r="E16" s="175"/>
      <c r="F16" s="175"/>
    </row>
    <row r="17" spans="2:6" s="3" customFormat="1" ht="22" customHeight="1" x14ac:dyDescent="0.35">
      <c r="B17" s="350"/>
      <c r="C17" s="175">
        <v>12</v>
      </c>
      <c r="D17" s="171" t="s">
        <v>208</v>
      </c>
      <c r="E17" s="175"/>
      <c r="F17" s="175"/>
    </row>
    <row r="18" spans="2:6" s="3" customFormat="1" ht="22" customHeight="1" x14ac:dyDescent="0.35">
      <c r="B18" s="350"/>
      <c r="C18" s="175">
        <v>13</v>
      </c>
      <c r="D18" s="171" t="s">
        <v>209</v>
      </c>
      <c r="E18" s="175"/>
      <c r="F18" s="175"/>
    </row>
    <row r="20" spans="2:6" s="174" customFormat="1" ht="34" customHeight="1" x14ac:dyDescent="0.35">
      <c r="B20" s="351" t="s">
        <v>210</v>
      </c>
      <c r="C20" s="178" t="s">
        <v>83</v>
      </c>
      <c r="D20" s="179" t="s">
        <v>211</v>
      </c>
      <c r="E20" s="178" t="s">
        <v>212</v>
      </c>
      <c r="F20" s="179" t="s">
        <v>213</v>
      </c>
    </row>
    <row r="21" spans="2:6" s="3" customFormat="1" ht="23" customHeight="1" x14ac:dyDescent="0.35">
      <c r="B21" s="351"/>
      <c r="C21" s="175">
        <v>1</v>
      </c>
      <c r="D21" s="171" t="s">
        <v>214</v>
      </c>
      <c r="E21" s="175"/>
      <c r="F21" s="171"/>
    </row>
    <row r="22" spans="2:6" s="3" customFormat="1" ht="23" customHeight="1" x14ac:dyDescent="0.35">
      <c r="B22" s="351"/>
      <c r="C22" s="175">
        <v>2</v>
      </c>
      <c r="D22" s="171" t="s">
        <v>215</v>
      </c>
      <c r="E22" s="175"/>
      <c r="F22" s="171"/>
    </row>
    <row r="23" spans="2:6" s="3" customFormat="1" ht="23" customHeight="1" x14ac:dyDescent="0.35">
      <c r="B23" s="351"/>
      <c r="C23" s="175">
        <v>3</v>
      </c>
      <c r="D23" s="171" t="s">
        <v>216</v>
      </c>
      <c r="E23" s="175"/>
      <c r="F23" s="171"/>
    </row>
    <row r="24" spans="2:6" s="3" customFormat="1" ht="23" customHeight="1" x14ac:dyDescent="0.35">
      <c r="B24" s="351"/>
      <c r="C24" s="175">
        <v>4</v>
      </c>
      <c r="D24" s="171" t="s">
        <v>217</v>
      </c>
      <c r="E24" s="175"/>
      <c r="F24" s="171"/>
    </row>
  </sheetData>
  <mergeCells count="2">
    <mergeCell ref="B5:B18"/>
    <mergeCell ref="B20:B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CA51C-5DA4-4C54-954B-6DF2A170E46B}">
  <dimension ref="B4:GL25"/>
  <sheetViews>
    <sheetView showGridLines="0" zoomScale="50" zoomScaleNormal="50" workbookViewId="0">
      <selection activeCell="X15" sqref="X15"/>
    </sheetView>
  </sheetViews>
  <sheetFormatPr defaultRowHeight="14.5" x14ac:dyDescent="0.35"/>
  <cols>
    <col min="2" max="2" width="7.453125" customWidth="1"/>
    <col min="3" max="3" width="29" customWidth="1"/>
    <col min="4" max="4" width="15.08984375" customWidth="1"/>
    <col min="5" max="40" width="13.54296875" customWidth="1"/>
    <col min="41" max="41" width="11.1796875" customWidth="1"/>
    <col min="42" max="193" width="16.26953125" customWidth="1"/>
    <col min="194" max="194" width="31.90625" customWidth="1"/>
  </cols>
  <sheetData>
    <row r="4" spans="2:194" ht="21" x14ac:dyDescent="0.5">
      <c r="B4" s="33" t="s">
        <v>88</v>
      </c>
    </row>
    <row r="7" spans="2:194" ht="15" thickBot="1" x14ac:dyDescent="0.4"/>
    <row r="8" spans="2:194" ht="18.5" x14ac:dyDescent="0.45">
      <c r="C8" s="25" t="s">
        <v>0</v>
      </c>
      <c r="D8" s="359" t="s">
        <v>2</v>
      </c>
      <c r="E8" s="360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1"/>
      <c r="T8" s="361"/>
      <c r="U8" s="361"/>
      <c r="V8" s="361"/>
      <c r="W8" s="361"/>
      <c r="X8" s="361"/>
      <c r="Y8" s="361"/>
      <c r="Z8" s="361"/>
      <c r="AA8" s="361"/>
      <c r="AB8" s="361"/>
      <c r="AC8" s="361"/>
      <c r="AD8" s="361"/>
      <c r="AE8" s="361"/>
      <c r="AF8" s="361"/>
      <c r="AG8" s="361"/>
      <c r="AH8" s="361"/>
      <c r="AI8" s="361"/>
      <c r="AJ8" s="361"/>
      <c r="AK8" s="361"/>
      <c r="AL8" s="361"/>
      <c r="AM8" s="361"/>
      <c r="AN8" s="361"/>
      <c r="AO8" s="362"/>
      <c r="AP8" s="317" t="s">
        <v>1</v>
      </c>
      <c r="AQ8" s="318"/>
      <c r="AR8" s="363"/>
      <c r="AS8" s="363"/>
      <c r="AT8" s="363"/>
      <c r="AU8" s="363"/>
      <c r="AV8" s="363"/>
      <c r="AW8" s="363"/>
      <c r="AX8" s="363"/>
      <c r="AY8" s="363"/>
      <c r="AZ8" s="363"/>
      <c r="BA8" s="363"/>
      <c r="BB8" s="363"/>
      <c r="BC8" s="363"/>
      <c r="BD8" s="363"/>
      <c r="BE8" s="363"/>
      <c r="BF8" s="363"/>
      <c r="BG8" s="363"/>
      <c r="BH8" s="363"/>
      <c r="BI8" s="363"/>
      <c r="BJ8" s="363"/>
      <c r="BK8" s="363"/>
      <c r="BL8" s="363"/>
      <c r="BM8" s="363"/>
      <c r="BN8" s="363"/>
      <c r="BO8" s="363"/>
      <c r="BP8" s="363"/>
      <c r="BQ8" s="363"/>
      <c r="BR8" s="363"/>
      <c r="BS8" s="363"/>
      <c r="BT8" s="363"/>
      <c r="BU8" s="363"/>
      <c r="BV8" s="363"/>
      <c r="BW8" s="363"/>
      <c r="BX8" s="363"/>
      <c r="BY8" s="363"/>
      <c r="BZ8" s="363"/>
      <c r="CA8" s="363"/>
      <c r="CB8" s="320" t="s">
        <v>3</v>
      </c>
      <c r="CC8" s="321"/>
      <c r="CD8" s="370"/>
      <c r="CE8" s="370"/>
      <c r="CF8" s="370"/>
      <c r="CG8" s="370"/>
      <c r="CH8" s="370"/>
      <c r="CI8" s="370"/>
      <c r="CJ8" s="370"/>
      <c r="CK8" s="370"/>
      <c r="CL8" s="370"/>
      <c r="CM8" s="370"/>
      <c r="CN8" s="370"/>
      <c r="CO8" s="370"/>
      <c r="CP8" s="370"/>
      <c r="CQ8" s="370"/>
      <c r="CR8" s="370"/>
      <c r="CS8" s="370"/>
      <c r="CT8" s="370"/>
      <c r="CU8" s="370"/>
      <c r="CV8" s="370"/>
      <c r="CW8" s="370"/>
      <c r="CX8" s="370"/>
      <c r="CY8" s="370"/>
      <c r="CZ8" s="370"/>
      <c r="DA8" s="370"/>
      <c r="DB8" s="370"/>
      <c r="DC8" s="370"/>
      <c r="DD8" s="370"/>
      <c r="DE8" s="370"/>
      <c r="DF8" s="370"/>
      <c r="DG8" s="370"/>
      <c r="DH8" s="370"/>
      <c r="DI8" s="370"/>
      <c r="DJ8" s="370"/>
      <c r="DK8" s="370"/>
      <c r="DL8" s="370"/>
      <c r="DM8" s="370"/>
      <c r="DN8" s="323" t="s">
        <v>4</v>
      </c>
      <c r="DO8" s="324"/>
      <c r="DP8" s="371"/>
      <c r="DQ8" s="371"/>
      <c r="DR8" s="371"/>
      <c r="DS8" s="371"/>
      <c r="DT8" s="371"/>
      <c r="DU8" s="371"/>
      <c r="DV8" s="371"/>
      <c r="DW8" s="371"/>
      <c r="DX8" s="371"/>
      <c r="DY8" s="371"/>
      <c r="DZ8" s="371"/>
      <c r="EA8" s="371"/>
      <c r="EB8" s="371"/>
      <c r="EC8" s="371"/>
      <c r="ED8" s="371"/>
      <c r="EE8" s="371"/>
      <c r="EF8" s="371"/>
      <c r="EG8" s="371"/>
      <c r="EH8" s="371"/>
      <c r="EI8" s="371"/>
      <c r="EJ8" s="371"/>
      <c r="EK8" s="371"/>
      <c r="EL8" s="371"/>
      <c r="EM8" s="371"/>
      <c r="EN8" s="371"/>
      <c r="EO8" s="371"/>
      <c r="EP8" s="371"/>
      <c r="EQ8" s="371"/>
      <c r="ER8" s="371"/>
      <c r="ES8" s="371"/>
      <c r="ET8" s="371"/>
      <c r="EU8" s="371"/>
      <c r="EV8" s="371"/>
      <c r="EW8" s="371"/>
      <c r="EX8" s="371"/>
      <c r="EY8" s="371"/>
      <c r="EZ8" s="326" t="s">
        <v>5</v>
      </c>
      <c r="FA8" s="327"/>
      <c r="FB8" s="372"/>
      <c r="FC8" s="372"/>
      <c r="FD8" s="372"/>
      <c r="FE8" s="372"/>
      <c r="FF8" s="372"/>
      <c r="FG8" s="372"/>
      <c r="FH8" s="372"/>
      <c r="FI8" s="372"/>
      <c r="FJ8" s="372"/>
      <c r="FK8" s="372"/>
      <c r="FL8" s="372"/>
      <c r="FM8" s="372"/>
      <c r="FN8" s="372"/>
      <c r="FO8" s="372"/>
      <c r="FP8" s="372"/>
      <c r="FQ8" s="372"/>
      <c r="FR8" s="372"/>
      <c r="FS8" s="372"/>
      <c r="FT8" s="372"/>
      <c r="FU8" s="372"/>
      <c r="FV8" s="372"/>
      <c r="FW8" s="372"/>
      <c r="FX8" s="372"/>
      <c r="FY8" s="372"/>
      <c r="FZ8" s="372"/>
      <c r="GA8" s="372"/>
      <c r="GB8" s="372"/>
      <c r="GC8" s="372"/>
      <c r="GD8" s="372"/>
      <c r="GE8" s="372"/>
      <c r="GF8" s="372"/>
      <c r="GG8" s="372"/>
      <c r="GH8" s="372"/>
      <c r="GI8" s="372"/>
      <c r="GJ8" s="372"/>
      <c r="GK8" s="372"/>
    </row>
    <row r="9" spans="2:194" ht="15.5" x14ac:dyDescent="0.35">
      <c r="C9" s="25" t="s">
        <v>6</v>
      </c>
      <c r="D9" s="373" t="s">
        <v>9</v>
      </c>
      <c r="E9" s="374"/>
      <c r="F9" s="375"/>
      <c r="G9" s="375"/>
      <c r="H9" s="375"/>
      <c r="I9" s="375"/>
      <c r="J9" s="375"/>
      <c r="K9" s="375"/>
      <c r="L9" s="375"/>
      <c r="M9" s="375"/>
      <c r="N9" s="375"/>
      <c r="O9" s="375"/>
      <c r="P9" s="375"/>
      <c r="Q9" s="375"/>
      <c r="R9" s="375"/>
      <c r="S9" s="375"/>
      <c r="T9" s="375"/>
      <c r="U9" s="375"/>
      <c r="V9" s="375"/>
      <c r="W9" s="375"/>
      <c r="X9" s="375"/>
      <c r="Y9" s="375"/>
      <c r="Z9" s="375"/>
      <c r="AA9" s="375"/>
      <c r="AB9" s="375"/>
      <c r="AC9" s="375"/>
      <c r="AD9" s="375"/>
      <c r="AE9" s="375"/>
      <c r="AF9" s="375"/>
      <c r="AG9" s="375"/>
      <c r="AH9" s="375"/>
      <c r="AI9" s="375"/>
      <c r="AJ9" s="375"/>
      <c r="AK9" s="375"/>
      <c r="AL9" s="375"/>
      <c r="AM9" s="375"/>
      <c r="AN9" s="375"/>
      <c r="AO9" s="376"/>
      <c r="AP9" s="377" t="s">
        <v>8</v>
      </c>
      <c r="AQ9" s="378"/>
      <c r="AR9" s="378"/>
      <c r="AS9" s="378"/>
      <c r="AT9" s="378"/>
      <c r="AU9" s="378"/>
      <c r="AV9" s="378"/>
      <c r="AW9" s="378"/>
      <c r="AX9" s="378"/>
      <c r="AY9" s="378"/>
      <c r="AZ9" s="378"/>
      <c r="BA9" s="378"/>
      <c r="BB9" s="378"/>
      <c r="BC9" s="378"/>
      <c r="BD9" s="378"/>
      <c r="BE9" s="378"/>
      <c r="BF9" s="378"/>
      <c r="BG9" s="378"/>
      <c r="BH9" s="378"/>
      <c r="BI9" s="378"/>
      <c r="BJ9" s="378"/>
      <c r="BK9" s="378"/>
      <c r="BL9" s="378"/>
      <c r="BM9" s="378"/>
      <c r="BN9" s="378"/>
      <c r="BO9" s="378"/>
      <c r="BP9" s="378"/>
      <c r="BQ9" s="378"/>
      <c r="BR9" s="378"/>
      <c r="BS9" s="378"/>
      <c r="BT9" s="378"/>
      <c r="BU9" s="378"/>
      <c r="BV9" s="378"/>
      <c r="BW9" s="378"/>
      <c r="BX9" s="378"/>
      <c r="BY9" s="378"/>
      <c r="BZ9" s="378"/>
      <c r="CA9" s="378"/>
      <c r="CB9" s="377" t="s">
        <v>8</v>
      </c>
      <c r="CC9" s="378"/>
      <c r="CD9" s="378"/>
      <c r="CE9" s="378"/>
      <c r="CF9" s="378"/>
      <c r="CG9" s="378"/>
      <c r="CH9" s="378"/>
      <c r="CI9" s="378"/>
      <c r="CJ9" s="378"/>
      <c r="CK9" s="378"/>
      <c r="CL9" s="378"/>
      <c r="CM9" s="378"/>
      <c r="CN9" s="378"/>
      <c r="CO9" s="378"/>
      <c r="CP9" s="378"/>
      <c r="CQ9" s="378"/>
      <c r="CR9" s="378"/>
      <c r="CS9" s="378"/>
      <c r="CT9" s="378"/>
      <c r="CU9" s="378"/>
      <c r="CV9" s="378"/>
      <c r="CW9" s="378"/>
      <c r="CX9" s="378"/>
      <c r="CY9" s="378"/>
      <c r="CZ9" s="378"/>
      <c r="DA9" s="378"/>
      <c r="DB9" s="378"/>
      <c r="DC9" s="378"/>
      <c r="DD9" s="378"/>
      <c r="DE9" s="378"/>
      <c r="DF9" s="378"/>
      <c r="DG9" s="378"/>
      <c r="DH9" s="378"/>
      <c r="DI9" s="378"/>
      <c r="DJ9" s="378"/>
      <c r="DK9" s="378"/>
      <c r="DL9" s="378"/>
      <c r="DM9" s="378"/>
      <c r="DN9" s="377" t="s">
        <v>8</v>
      </c>
      <c r="DO9" s="378"/>
      <c r="DP9" s="378"/>
      <c r="DQ9" s="378"/>
      <c r="DR9" s="378"/>
      <c r="DS9" s="378"/>
      <c r="DT9" s="378"/>
      <c r="DU9" s="378"/>
      <c r="DV9" s="378"/>
      <c r="DW9" s="378"/>
      <c r="DX9" s="378"/>
      <c r="DY9" s="378"/>
      <c r="DZ9" s="378"/>
      <c r="EA9" s="378"/>
      <c r="EB9" s="378"/>
      <c r="EC9" s="378"/>
      <c r="ED9" s="378"/>
      <c r="EE9" s="378"/>
      <c r="EF9" s="378"/>
      <c r="EG9" s="378"/>
      <c r="EH9" s="378"/>
      <c r="EI9" s="378"/>
      <c r="EJ9" s="378"/>
      <c r="EK9" s="378"/>
      <c r="EL9" s="378"/>
      <c r="EM9" s="378"/>
      <c r="EN9" s="378"/>
      <c r="EO9" s="378"/>
      <c r="EP9" s="378"/>
      <c r="EQ9" s="378"/>
      <c r="ER9" s="378"/>
      <c r="ES9" s="378"/>
      <c r="ET9" s="378"/>
      <c r="EU9" s="378"/>
      <c r="EV9" s="378"/>
      <c r="EW9" s="378"/>
      <c r="EX9" s="378"/>
      <c r="EY9" s="378"/>
      <c r="EZ9" s="377" t="s">
        <v>8</v>
      </c>
      <c r="FA9" s="378"/>
      <c r="FB9" s="378"/>
      <c r="FC9" s="378"/>
      <c r="FD9" s="378"/>
      <c r="FE9" s="378"/>
      <c r="FF9" s="378"/>
      <c r="FG9" s="378"/>
      <c r="FH9" s="378"/>
      <c r="FI9" s="378"/>
      <c r="FJ9" s="378"/>
      <c r="FK9" s="378"/>
      <c r="FL9" s="378"/>
      <c r="FM9" s="378"/>
      <c r="FN9" s="378"/>
      <c r="FO9" s="378"/>
      <c r="FP9" s="378"/>
      <c r="FQ9" s="378"/>
      <c r="FR9" s="378"/>
      <c r="FS9" s="378"/>
      <c r="FT9" s="378"/>
      <c r="FU9" s="378"/>
      <c r="FV9" s="378"/>
      <c r="FW9" s="378"/>
      <c r="FX9" s="378"/>
      <c r="FY9" s="378"/>
      <c r="FZ9" s="378"/>
      <c r="GA9" s="378"/>
      <c r="GB9" s="378"/>
      <c r="GC9" s="378"/>
      <c r="GD9" s="378"/>
      <c r="GE9" s="378"/>
      <c r="GF9" s="378"/>
      <c r="GG9" s="378"/>
      <c r="GH9" s="378"/>
      <c r="GI9" s="378"/>
      <c r="GJ9" s="378"/>
      <c r="GK9" s="378"/>
    </row>
    <row r="10" spans="2:194" ht="15.5" x14ac:dyDescent="0.35">
      <c r="C10" s="25" t="s">
        <v>7</v>
      </c>
      <c r="D10" s="364">
        <v>400</v>
      </c>
      <c r="E10" s="365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6"/>
      <c r="AC10" s="366"/>
      <c r="AD10" s="366"/>
      <c r="AE10" s="366"/>
      <c r="AF10" s="366"/>
      <c r="AG10" s="366"/>
      <c r="AH10" s="366"/>
      <c r="AI10" s="366"/>
      <c r="AJ10" s="366"/>
      <c r="AK10" s="366"/>
      <c r="AL10" s="366"/>
      <c r="AM10" s="366"/>
      <c r="AN10" s="366"/>
      <c r="AO10" s="367"/>
      <c r="AP10" s="368">
        <v>100</v>
      </c>
      <c r="AQ10" s="369"/>
      <c r="AR10" s="369"/>
      <c r="AS10" s="369"/>
      <c r="AT10" s="369"/>
      <c r="AU10" s="369"/>
      <c r="AV10" s="369"/>
      <c r="AW10" s="369"/>
      <c r="AX10" s="369"/>
      <c r="AY10" s="369"/>
      <c r="AZ10" s="369"/>
      <c r="BA10" s="369"/>
      <c r="BB10" s="369"/>
      <c r="BC10" s="369"/>
      <c r="BD10" s="369"/>
      <c r="BE10" s="369"/>
      <c r="BF10" s="369"/>
      <c r="BG10" s="369"/>
      <c r="BH10" s="369"/>
      <c r="BI10" s="369"/>
      <c r="BJ10" s="369"/>
      <c r="BK10" s="369"/>
      <c r="BL10" s="369"/>
      <c r="BM10" s="369"/>
      <c r="BN10" s="369"/>
      <c r="BO10" s="369"/>
      <c r="BP10" s="369"/>
      <c r="BQ10" s="369"/>
      <c r="BR10" s="369"/>
      <c r="BS10" s="369"/>
      <c r="BT10" s="369"/>
      <c r="BU10" s="369"/>
      <c r="BV10" s="369"/>
      <c r="BW10" s="369"/>
      <c r="BX10" s="369"/>
      <c r="BY10" s="369"/>
      <c r="BZ10" s="369"/>
      <c r="CA10" s="369"/>
      <c r="CB10" s="353">
        <v>100</v>
      </c>
      <c r="CC10" s="354"/>
      <c r="CD10" s="354"/>
      <c r="CE10" s="354"/>
      <c r="CF10" s="354"/>
      <c r="CG10" s="354"/>
      <c r="CH10" s="354"/>
      <c r="CI10" s="354"/>
      <c r="CJ10" s="354"/>
      <c r="CK10" s="354"/>
      <c r="CL10" s="354"/>
      <c r="CM10" s="354"/>
      <c r="CN10" s="354"/>
      <c r="CO10" s="354"/>
      <c r="CP10" s="354"/>
      <c r="CQ10" s="354"/>
      <c r="CR10" s="354"/>
      <c r="CS10" s="354"/>
      <c r="CT10" s="354"/>
      <c r="CU10" s="354"/>
      <c r="CV10" s="354"/>
      <c r="CW10" s="354"/>
      <c r="CX10" s="354"/>
      <c r="CY10" s="354"/>
      <c r="CZ10" s="354"/>
      <c r="DA10" s="354"/>
      <c r="DB10" s="354"/>
      <c r="DC10" s="354"/>
      <c r="DD10" s="354"/>
      <c r="DE10" s="354"/>
      <c r="DF10" s="354"/>
      <c r="DG10" s="354"/>
      <c r="DH10" s="354"/>
      <c r="DI10" s="354"/>
      <c r="DJ10" s="354"/>
      <c r="DK10" s="354"/>
      <c r="DL10" s="354"/>
      <c r="DM10" s="354"/>
      <c r="DN10" s="355">
        <v>100</v>
      </c>
      <c r="DO10" s="356"/>
      <c r="DP10" s="356"/>
      <c r="DQ10" s="356"/>
      <c r="DR10" s="356"/>
      <c r="DS10" s="356"/>
      <c r="DT10" s="356"/>
      <c r="DU10" s="356"/>
      <c r="DV10" s="356"/>
      <c r="DW10" s="356"/>
      <c r="DX10" s="356"/>
      <c r="DY10" s="356"/>
      <c r="DZ10" s="356"/>
      <c r="EA10" s="356"/>
      <c r="EB10" s="356"/>
      <c r="EC10" s="356"/>
      <c r="ED10" s="356"/>
      <c r="EE10" s="356"/>
      <c r="EF10" s="356"/>
      <c r="EG10" s="356"/>
      <c r="EH10" s="356"/>
      <c r="EI10" s="356"/>
      <c r="EJ10" s="356"/>
      <c r="EK10" s="356"/>
      <c r="EL10" s="356"/>
      <c r="EM10" s="356"/>
      <c r="EN10" s="356"/>
      <c r="EO10" s="356"/>
      <c r="EP10" s="356"/>
      <c r="EQ10" s="356"/>
      <c r="ER10" s="356"/>
      <c r="ES10" s="356"/>
      <c r="ET10" s="356"/>
      <c r="EU10" s="356"/>
      <c r="EV10" s="356"/>
      <c r="EW10" s="356"/>
      <c r="EX10" s="356"/>
      <c r="EY10" s="356"/>
      <c r="EZ10" s="357">
        <v>100</v>
      </c>
      <c r="FA10" s="358"/>
      <c r="FB10" s="358"/>
      <c r="FC10" s="358"/>
      <c r="FD10" s="358"/>
      <c r="FE10" s="358"/>
      <c r="FF10" s="358"/>
      <c r="FG10" s="358"/>
      <c r="FH10" s="358"/>
      <c r="FI10" s="358"/>
      <c r="FJ10" s="358"/>
      <c r="FK10" s="358"/>
      <c r="FL10" s="358"/>
      <c r="FM10" s="358"/>
      <c r="FN10" s="358"/>
      <c r="FO10" s="358"/>
      <c r="FP10" s="358"/>
      <c r="FQ10" s="358"/>
      <c r="FR10" s="358"/>
      <c r="FS10" s="358"/>
      <c r="FT10" s="358"/>
      <c r="FU10" s="358"/>
      <c r="FV10" s="358"/>
      <c r="FW10" s="358"/>
      <c r="FX10" s="358"/>
      <c r="FY10" s="358"/>
      <c r="FZ10" s="358"/>
      <c r="GA10" s="358"/>
      <c r="GB10" s="358"/>
      <c r="GC10" s="358"/>
      <c r="GD10" s="358"/>
      <c r="GE10" s="358"/>
      <c r="GF10" s="358"/>
      <c r="GG10" s="358"/>
      <c r="GH10" s="358"/>
      <c r="GI10" s="358"/>
      <c r="GJ10" s="358"/>
      <c r="GK10" s="358"/>
    </row>
    <row r="11" spans="2:194" ht="15.5" x14ac:dyDescent="0.35">
      <c r="C11" s="25"/>
      <c r="D11" s="42"/>
      <c r="E11" s="42"/>
      <c r="F11" s="352" t="s">
        <v>122</v>
      </c>
      <c r="G11" s="352"/>
      <c r="H11" s="352"/>
      <c r="I11" s="352"/>
      <c r="J11" s="352"/>
      <c r="K11" s="352"/>
      <c r="L11" s="352"/>
      <c r="M11" s="352"/>
      <c r="N11" s="352"/>
      <c r="O11" s="352" t="s">
        <v>101</v>
      </c>
      <c r="P11" s="352"/>
      <c r="Q11" s="352"/>
      <c r="R11" s="352"/>
      <c r="S11" s="352"/>
      <c r="T11" s="352"/>
      <c r="U11" s="352"/>
      <c r="V11" s="352"/>
      <c r="W11" s="352"/>
      <c r="X11" s="352" t="s">
        <v>106</v>
      </c>
      <c r="Y11" s="352"/>
      <c r="Z11" s="352"/>
      <c r="AA11" s="352"/>
      <c r="AB11" s="352"/>
      <c r="AC11" s="352"/>
      <c r="AD11" s="352"/>
      <c r="AE11" s="352"/>
      <c r="AF11" s="352"/>
      <c r="AG11" s="352" t="s">
        <v>109</v>
      </c>
      <c r="AH11" s="352"/>
      <c r="AI11" s="352"/>
      <c r="AJ11" s="352"/>
      <c r="AK11" s="352"/>
      <c r="AL11" s="352"/>
      <c r="AM11" s="352"/>
      <c r="AN11" s="352"/>
      <c r="AO11" s="352"/>
      <c r="AP11" s="57"/>
      <c r="AQ11" s="57"/>
      <c r="AR11" s="352" t="s">
        <v>122</v>
      </c>
      <c r="AS11" s="352"/>
      <c r="AT11" s="352"/>
      <c r="AU11" s="352"/>
      <c r="AV11" s="352"/>
      <c r="AW11" s="352"/>
      <c r="AX11" s="352"/>
      <c r="AY11" s="352"/>
      <c r="AZ11" s="352"/>
      <c r="BA11" s="352" t="s">
        <v>101</v>
      </c>
      <c r="BB11" s="352"/>
      <c r="BC11" s="352"/>
      <c r="BD11" s="352"/>
      <c r="BE11" s="352"/>
      <c r="BF11" s="352"/>
      <c r="BG11" s="352"/>
      <c r="BH11" s="352"/>
      <c r="BI11" s="352"/>
      <c r="BJ11" s="352" t="s">
        <v>106</v>
      </c>
      <c r="BK11" s="352"/>
      <c r="BL11" s="352"/>
      <c r="BM11" s="352"/>
      <c r="BN11" s="352"/>
      <c r="BO11" s="352"/>
      <c r="BP11" s="352"/>
      <c r="BQ11" s="352"/>
      <c r="BR11" s="352"/>
      <c r="BS11" s="352" t="s">
        <v>109</v>
      </c>
      <c r="BT11" s="352"/>
      <c r="BU11" s="352"/>
      <c r="BV11" s="352"/>
      <c r="BW11" s="352"/>
      <c r="BX11" s="352"/>
      <c r="BY11" s="352"/>
      <c r="BZ11" s="352"/>
      <c r="CA11" s="352"/>
      <c r="CB11" s="58"/>
      <c r="CC11" s="58"/>
      <c r="CD11" s="352" t="s">
        <v>122</v>
      </c>
      <c r="CE11" s="352"/>
      <c r="CF11" s="352"/>
      <c r="CG11" s="352"/>
      <c r="CH11" s="352"/>
      <c r="CI11" s="352"/>
      <c r="CJ11" s="352"/>
      <c r="CK11" s="352"/>
      <c r="CL11" s="352"/>
      <c r="CM11" s="352" t="s">
        <v>101</v>
      </c>
      <c r="CN11" s="352"/>
      <c r="CO11" s="352"/>
      <c r="CP11" s="352"/>
      <c r="CQ11" s="352"/>
      <c r="CR11" s="352"/>
      <c r="CS11" s="352"/>
      <c r="CT11" s="352"/>
      <c r="CU11" s="352"/>
      <c r="CV11" s="352" t="s">
        <v>106</v>
      </c>
      <c r="CW11" s="352"/>
      <c r="CX11" s="352"/>
      <c r="CY11" s="352"/>
      <c r="CZ11" s="352"/>
      <c r="DA11" s="352"/>
      <c r="DB11" s="352"/>
      <c r="DC11" s="352"/>
      <c r="DD11" s="352"/>
      <c r="DE11" s="352" t="s">
        <v>109</v>
      </c>
      <c r="DF11" s="352"/>
      <c r="DG11" s="352"/>
      <c r="DH11" s="352"/>
      <c r="DI11" s="352"/>
      <c r="DJ11" s="352"/>
      <c r="DK11" s="352"/>
      <c r="DL11" s="352"/>
      <c r="DM11" s="352"/>
      <c r="DN11" s="59"/>
      <c r="DO11" s="59"/>
      <c r="DP11" s="352" t="s">
        <v>122</v>
      </c>
      <c r="DQ11" s="352"/>
      <c r="DR11" s="352"/>
      <c r="DS11" s="352"/>
      <c r="DT11" s="352"/>
      <c r="DU11" s="352"/>
      <c r="DV11" s="352"/>
      <c r="DW11" s="352"/>
      <c r="DX11" s="352"/>
      <c r="DY11" s="352" t="s">
        <v>101</v>
      </c>
      <c r="DZ11" s="352"/>
      <c r="EA11" s="352"/>
      <c r="EB11" s="352"/>
      <c r="EC11" s="352"/>
      <c r="ED11" s="352"/>
      <c r="EE11" s="352"/>
      <c r="EF11" s="352"/>
      <c r="EG11" s="352"/>
      <c r="EH11" s="352" t="s">
        <v>106</v>
      </c>
      <c r="EI11" s="352"/>
      <c r="EJ11" s="352"/>
      <c r="EK11" s="352"/>
      <c r="EL11" s="352"/>
      <c r="EM11" s="352"/>
      <c r="EN11" s="352"/>
      <c r="EO11" s="352"/>
      <c r="EP11" s="352"/>
      <c r="EQ11" s="352" t="s">
        <v>109</v>
      </c>
      <c r="ER11" s="352"/>
      <c r="ES11" s="352"/>
      <c r="ET11" s="352"/>
      <c r="EU11" s="352"/>
      <c r="EV11" s="352"/>
      <c r="EW11" s="352"/>
      <c r="EX11" s="352"/>
      <c r="EY11" s="352"/>
      <c r="EZ11" s="60"/>
      <c r="FA11" s="60"/>
      <c r="FB11" s="352" t="s">
        <v>122</v>
      </c>
      <c r="FC11" s="352"/>
      <c r="FD11" s="352"/>
      <c r="FE11" s="352"/>
      <c r="FF11" s="352"/>
      <c r="FG11" s="352"/>
      <c r="FH11" s="352"/>
      <c r="FI11" s="352"/>
      <c r="FJ11" s="352"/>
      <c r="FK11" s="352" t="s">
        <v>101</v>
      </c>
      <c r="FL11" s="352"/>
      <c r="FM11" s="352"/>
      <c r="FN11" s="352"/>
      <c r="FO11" s="352"/>
      <c r="FP11" s="352"/>
      <c r="FQ11" s="352"/>
      <c r="FR11" s="352"/>
      <c r="FS11" s="352"/>
      <c r="FT11" s="352" t="s">
        <v>106</v>
      </c>
      <c r="FU11" s="352"/>
      <c r="FV11" s="352"/>
      <c r="FW11" s="352"/>
      <c r="FX11" s="352"/>
      <c r="FY11" s="352"/>
      <c r="FZ11" s="352"/>
      <c r="GA11" s="352"/>
      <c r="GB11" s="352"/>
      <c r="GC11" s="352" t="s">
        <v>109</v>
      </c>
      <c r="GD11" s="352"/>
      <c r="GE11" s="352"/>
      <c r="GF11" s="352"/>
      <c r="GG11" s="352"/>
      <c r="GH11" s="352"/>
      <c r="GI11" s="352"/>
      <c r="GJ11" s="352"/>
      <c r="GK11" s="352"/>
      <c r="GL11" s="61"/>
    </row>
    <row r="12" spans="2:194" ht="16" thickBot="1" x14ac:dyDescent="0.4">
      <c r="C12" s="25" t="s">
        <v>115</v>
      </c>
      <c r="D12" s="42"/>
      <c r="E12" s="42"/>
      <c r="F12" s="352" t="s">
        <v>125</v>
      </c>
      <c r="G12" s="352"/>
      <c r="H12" s="352"/>
      <c r="I12" s="352"/>
      <c r="J12" s="352"/>
      <c r="K12" s="352"/>
      <c r="L12" s="352"/>
      <c r="M12" s="352"/>
      <c r="N12" s="352"/>
      <c r="O12" s="352" t="s">
        <v>119</v>
      </c>
      <c r="P12" s="352"/>
      <c r="Q12" s="352"/>
      <c r="R12" s="352"/>
      <c r="S12" s="352"/>
      <c r="T12" s="352"/>
      <c r="U12" s="352"/>
      <c r="V12" s="352"/>
      <c r="W12" s="352"/>
      <c r="X12" s="352" t="s">
        <v>118</v>
      </c>
      <c r="Y12" s="352"/>
      <c r="Z12" s="352"/>
      <c r="AA12" s="352"/>
      <c r="AB12" s="352"/>
      <c r="AC12" s="352"/>
      <c r="AD12" s="352"/>
      <c r="AE12" s="352"/>
      <c r="AF12" s="352"/>
      <c r="AG12" s="352" t="s">
        <v>109</v>
      </c>
      <c r="AH12" s="352"/>
      <c r="AI12" s="352"/>
      <c r="AJ12" s="352"/>
      <c r="AK12" s="352"/>
      <c r="AL12" s="352"/>
      <c r="AM12" s="352"/>
      <c r="AN12" s="352"/>
      <c r="AO12" s="352"/>
      <c r="AP12" s="57"/>
      <c r="AQ12" s="57"/>
      <c r="AR12" s="352" t="s">
        <v>125</v>
      </c>
      <c r="AS12" s="352"/>
      <c r="AT12" s="352"/>
      <c r="AU12" s="352"/>
      <c r="AV12" s="352"/>
      <c r="AW12" s="352"/>
      <c r="AX12" s="352"/>
      <c r="AY12" s="352"/>
      <c r="AZ12" s="352"/>
      <c r="BA12" s="352" t="s">
        <v>119</v>
      </c>
      <c r="BB12" s="352"/>
      <c r="BC12" s="352"/>
      <c r="BD12" s="352"/>
      <c r="BE12" s="352"/>
      <c r="BF12" s="352"/>
      <c r="BG12" s="352"/>
      <c r="BH12" s="352"/>
      <c r="BI12" s="352"/>
      <c r="BJ12" s="352" t="s">
        <v>118</v>
      </c>
      <c r="BK12" s="352"/>
      <c r="BL12" s="352"/>
      <c r="BM12" s="352"/>
      <c r="BN12" s="352"/>
      <c r="BO12" s="352"/>
      <c r="BP12" s="352"/>
      <c r="BQ12" s="352"/>
      <c r="BR12" s="352"/>
      <c r="BS12" s="352" t="s">
        <v>109</v>
      </c>
      <c r="BT12" s="352"/>
      <c r="BU12" s="352"/>
      <c r="BV12" s="352"/>
      <c r="BW12" s="352"/>
      <c r="BX12" s="352"/>
      <c r="BY12" s="352"/>
      <c r="BZ12" s="352"/>
      <c r="CA12" s="352"/>
      <c r="CB12" s="58"/>
      <c r="CC12" s="58"/>
      <c r="CD12" s="352" t="s">
        <v>125</v>
      </c>
      <c r="CE12" s="352"/>
      <c r="CF12" s="352"/>
      <c r="CG12" s="352"/>
      <c r="CH12" s="352"/>
      <c r="CI12" s="352"/>
      <c r="CJ12" s="352"/>
      <c r="CK12" s="352"/>
      <c r="CL12" s="352"/>
      <c r="CM12" s="352" t="s">
        <v>119</v>
      </c>
      <c r="CN12" s="352"/>
      <c r="CO12" s="352"/>
      <c r="CP12" s="352"/>
      <c r="CQ12" s="352"/>
      <c r="CR12" s="352"/>
      <c r="CS12" s="352"/>
      <c r="CT12" s="352"/>
      <c r="CU12" s="352"/>
      <c r="CV12" s="352" t="s">
        <v>118</v>
      </c>
      <c r="CW12" s="352"/>
      <c r="CX12" s="352"/>
      <c r="CY12" s="352"/>
      <c r="CZ12" s="352"/>
      <c r="DA12" s="352"/>
      <c r="DB12" s="352"/>
      <c r="DC12" s="352"/>
      <c r="DD12" s="352"/>
      <c r="DE12" s="352" t="s">
        <v>120</v>
      </c>
      <c r="DF12" s="352"/>
      <c r="DG12" s="352"/>
      <c r="DH12" s="352"/>
      <c r="DI12" s="352"/>
      <c r="DJ12" s="352"/>
      <c r="DK12" s="352"/>
      <c r="DL12" s="352"/>
      <c r="DM12" s="352"/>
      <c r="DN12" s="59"/>
      <c r="DO12" s="59"/>
      <c r="DP12" s="352" t="s">
        <v>125</v>
      </c>
      <c r="DQ12" s="352"/>
      <c r="DR12" s="352"/>
      <c r="DS12" s="352"/>
      <c r="DT12" s="352"/>
      <c r="DU12" s="352"/>
      <c r="DV12" s="352"/>
      <c r="DW12" s="352"/>
      <c r="DX12" s="352"/>
      <c r="DY12" s="352" t="s">
        <v>119</v>
      </c>
      <c r="DZ12" s="352"/>
      <c r="EA12" s="352"/>
      <c r="EB12" s="352"/>
      <c r="EC12" s="352"/>
      <c r="ED12" s="352"/>
      <c r="EE12" s="352"/>
      <c r="EF12" s="352"/>
      <c r="EG12" s="352"/>
      <c r="EH12" s="352" t="s">
        <v>118</v>
      </c>
      <c r="EI12" s="352"/>
      <c r="EJ12" s="352"/>
      <c r="EK12" s="352"/>
      <c r="EL12" s="352"/>
      <c r="EM12" s="352"/>
      <c r="EN12" s="352"/>
      <c r="EO12" s="352"/>
      <c r="EP12" s="352"/>
      <c r="EQ12" s="352" t="s">
        <v>109</v>
      </c>
      <c r="ER12" s="352"/>
      <c r="ES12" s="352"/>
      <c r="ET12" s="352"/>
      <c r="EU12" s="352"/>
      <c r="EV12" s="352"/>
      <c r="EW12" s="352"/>
      <c r="EX12" s="352"/>
      <c r="EY12" s="352"/>
      <c r="EZ12" s="60"/>
      <c r="FA12" s="60"/>
      <c r="FB12" s="352" t="s">
        <v>125</v>
      </c>
      <c r="FC12" s="352"/>
      <c r="FD12" s="352"/>
      <c r="FE12" s="352"/>
      <c r="FF12" s="352"/>
      <c r="FG12" s="352"/>
      <c r="FH12" s="352"/>
      <c r="FI12" s="352"/>
      <c r="FJ12" s="352"/>
      <c r="FK12" s="352" t="s">
        <v>119</v>
      </c>
      <c r="FL12" s="352"/>
      <c r="FM12" s="352"/>
      <c r="FN12" s="352"/>
      <c r="FO12" s="352"/>
      <c r="FP12" s="352"/>
      <c r="FQ12" s="352"/>
      <c r="FR12" s="352"/>
      <c r="FS12" s="352"/>
      <c r="FT12" s="352" t="s">
        <v>118</v>
      </c>
      <c r="FU12" s="352"/>
      <c r="FV12" s="352"/>
      <c r="FW12" s="352"/>
      <c r="FX12" s="352"/>
      <c r="FY12" s="352"/>
      <c r="FZ12" s="352"/>
      <c r="GA12" s="352"/>
      <c r="GB12" s="352"/>
      <c r="GC12" s="352" t="s">
        <v>109</v>
      </c>
      <c r="GD12" s="352"/>
      <c r="GE12" s="352"/>
      <c r="GF12" s="352"/>
      <c r="GG12" s="352"/>
      <c r="GH12" s="352"/>
      <c r="GI12" s="352"/>
      <c r="GJ12" s="352"/>
      <c r="GK12" s="352"/>
      <c r="GL12" s="61"/>
    </row>
    <row r="13" spans="2:194" ht="65.5" thickBot="1" x14ac:dyDescent="0.4">
      <c r="B13" s="29" t="s">
        <v>83</v>
      </c>
      <c r="C13" s="30" t="s">
        <v>87</v>
      </c>
      <c r="D13" s="46" t="s">
        <v>77</v>
      </c>
      <c r="E13" s="47" t="s">
        <v>78</v>
      </c>
      <c r="F13" s="39" t="s">
        <v>123</v>
      </c>
      <c r="G13" s="39" t="s">
        <v>124</v>
      </c>
      <c r="H13" s="39" t="s">
        <v>111</v>
      </c>
      <c r="I13" s="39" t="s">
        <v>112</v>
      </c>
      <c r="J13" s="39" t="s">
        <v>113</v>
      </c>
      <c r="K13" s="39" t="s">
        <v>114</v>
      </c>
      <c r="L13" s="39" t="s">
        <v>97</v>
      </c>
      <c r="M13" s="39" t="s">
        <v>99</v>
      </c>
      <c r="N13" s="40" t="s">
        <v>98</v>
      </c>
      <c r="O13" s="40" t="s">
        <v>93</v>
      </c>
      <c r="P13" s="40" t="s">
        <v>104</v>
      </c>
      <c r="Q13" s="43" t="s">
        <v>111</v>
      </c>
      <c r="R13" s="39" t="s">
        <v>112</v>
      </c>
      <c r="S13" s="39" t="s">
        <v>113</v>
      </c>
      <c r="T13" s="39" t="s">
        <v>114</v>
      </c>
      <c r="U13" s="41" t="s">
        <v>100</v>
      </c>
      <c r="V13" s="41" t="s">
        <v>99</v>
      </c>
      <c r="W13" s="41" t="s">
        <v>98</v>
      </c>
      <c r="X13" s="41" t="s">
        <v>94</v>
      </c>
      <c r="Y13" s="41" t="s">
        <v>105</v>
      </c>
      <c r="Z13" s="39" t="s">
        <v>111</v>
      </c>
      <c r="AA13" s="39" t="s">
        <v>112</v>
      </c>
      <c r="AB13" s="39" t="s">
        <v>113</v>
      </c>
      <c r="AC13" s="39" t="s">
        <v>114</v>
      </c>
      <c r="AD13" s="41" t="s">
        <v>102</v>
      </c>
      <c r="AE13" s="41" t="s">
        <v>99</v>
      </c>
      <c r="AF13" s="41" t="s">
        <v>98</v>
      </c>
      <c r="AG13" s="44" t="s">
        <v>95</v>
      </c>
      <c r="AH13" s="44" t="s">
        <v>107</v>
      </c>
      <c r="AI13" s="39" t="s">
        <v>111</v>
      </c>
      <c r="AJ13" s="39" t="s">
        <v>112</v>
      </c>
      <c r="AK13" s="39" t="s">
        <v>113</v>
      </c>
      <c r="AL13" s="39" t="s">
        <v>114</v>
      </c>
      <c r="AM13" s="41" t="s">
        <v>108</v>
      </c>
      <c r="AN13" s="41" t="s">
        <v>99</v>
      </c>
      <c r="AO13" s="41" t="s">
        <v>98</v>
      </c>
      <c r="AP13" s="48" t="s">
        <v>77</v>
      </c>
      <c r="AQ13" s="49" t="s">
        <v>78</v>
      </c>
      <c r="AR13" s="39" t="s">
        <v>92</v>
      </c>
      <c r="AS13" s="39" t="s">
        <v>103</v>
      </c>
      <c r="AT13" s="39" t="s">
        <v>111</v>
      </c>
      <c r="AU13" s="39" t="s">
        <v>112</v>
      </c>
      <c r="AV13" s="39" t="s">
        <v>113</v>
      </c>
      <c r="AW13" s="39" t="s">
        <v>114</v>
      </c>
      <c r="AX13" s="39" t="s">
        <v>97</v>
      </c>
      <c r="AY13" s="39" t="s">
        <v>99</v>
      </c>
      <c r="AZ13" s="39" t="s">
        <v>98</v>
      </c>
      <c r="BA13" s="43" t="s">
        <v>93</v>
      </c>
      <c r="BB13" s="43" t="s">
        <v>104</v>
      </c>
      <c r="BC13" s="39" t="s">
        <v>111</v>
      </c>
      <c r="BD13" s="39" t="s">
        <v>112</v>
      </c>
      <c r="BE13" s="39" t="s">
        <v>113</v>
      </c>
      <c r="BF13" s="39" t="s">
        <v>114</v>
      </c>
      <c r="BG13" s="41" t="s">
        <v>100</v>
      </c>
      <c r="BH13" s="41" t="s">
        <v>99</v>
      </c>
      <c r="BI13" s="41" t="s">
        <v>98</v>
      </c>
      <c r="BJ13" s="41" t="s">
        <v>94</v>
      </c>
      <c r="BK13" s="41" t="s">
        <v>105</v>
      </c>
      <c r="BL13" s="39" t="s">
        <v>111</v>
      </c>
      <c r="BM13" s="39" t="s">
        <v>112</v>
      </c>
      <c r="BN13" s="39" t="s">
        <v>113</v>
      </c>
      <c r="BO13" s="39" t="s">
        <v>114</v>
      </c>
      <c r="BP13" s="41" t="s">
        <v>102</v>
      </c>
      <c r="BQ13" s="41" t="s">
        <v>99</v>
      </c>
      <c r="BR13" s="41" t="s">
        <v>98</v>
      </c>
      <c r="BS13" s="44" t="s">
        <v>95</v>
      </c>
      <c r="BT13" s="44" t="s">
        <v>107</v>
      </c>
      <c r="BU13" s="39" t="s">
        <v>111</v>
      </c>
      <c r="BV13" s="39" t="s">
        <v>112</v>
      </c>
      <c r="BW13" s="39" t="s">
        <v>113</v>
      </c>
      <c r="BX13" s="39" t="s">
        <v>114</v>
      </c>
      <c r="BY13" s="41" t="s">
        <v>108</v>
      </c>
      <c r="BZ13" s="41" t="s">
        <v>99</v>
      </c>
      <c r="CA13" s="41" t="s">
        <v>98</v>
      </c>
      <c r="CB13" s="50" t="s">
        <v>77</v>
      </c>
      <c r="CC13" s="51" t="s">
        <v>78</v>
      </c>
      <c r="CD13" s="39" t="s">
        <v>92</v>
      </c>
      <c r="CE13" s="39" t="s">
        <v>103</v>
      </c>
      <c r="CF13" s="39" t="s">
        <v>111</v>
      </c>
      <c r="CG13" s="39" t="s">
        <v>112</v>
      </c>
      <c r="CH13" s="39" t="s">
        <v>113</v>
      </c>
      <c r="CI13" s="39" t="s">
        <v>114</v>
      </c>
      <c r="CJ13" s="39" t="s">
        <v>97</v>
      </c>
      <c r="CK13" s="39" t="s">
        <v>99</v>
      </c>
      <c r="CL13" s="39" t="s">
        <v>98</v>
      </c>
      <c r="CM13" s="43" t="s">
        <v>93</v>
      </c>
      <c r="CN13" s="43" t="s">
        <v>104</v>
      </c>
      <c r="CO13" s="39" t="s">
        <v>111</v>
      </c>
      <c r="CP13" s="39" t="s">
        <v>112</v>
      </c>
      <c r="CQ13" s="39" t="s">
        <v>113</v>
      </c>
      <c r="CR13" s="39" t="s">
        <v>114</v>
      </c>
      <c r="CS13" s="41" t="s">
        <v>100</v>
      </c>
      <c r="CT13" s="41" t="s">
        <v>99</v>
      </c>
      <c r="CU13" s="41" t="s">
        <v>98</v>
      </c>
      <c r="CV13" s="41" t="s">
        <v>94</v>
      </c>
      <c r="CW13" s="41" t="s">
        <v>105</v>
      </c>
      <c r="CX13" s="39" t="s">
        <v>111</v>
      </c>
      <c r="CY13" s="39" t="s">
        <v>112</v>
      </c>
      <c r="CZ13" s="39" t="s">
        <v>113</v>
      </c>
      <c r="DA13" s="39" t="s">
        <v>114</v>
      </c>
      <c r="DB13" s="41" t="s">
        <v>102</v>
      </c>
      <c r="DC13" s="41" t="s">
        <v>99</v>
      </c>
      <c r="DD13" s="41" t="s">
        <v>98</v>
      </c>
      <c r="DE13" s="44" t="s">
        <v>95</v>
      </c>
      <c r="DF13" s="44" t="s">
        <v>107</v>
      </c>
      <c r="DG13" s="39" t="s">
        <v>111</v>
      </c>
      <c r="DH13" s="39" t="s">
        <v>112</v>
      </c>
      <c r="DI13" s="39" t="s">
        <v>113</v>
      </c>
      <c r="DJ13" s="39" t="s">
        <v>114</v>
      </c>
      <c r="DK13" s="41" t="s">
        <v>108</v>
      </c>
      <c r="DL13" s="41" t="s">
        <v>99</v>
      </c>
      <c r="DM13" s="41" t="s">
        <v>98</v>
      </c>
      <c r="DN13" s="52" t="s">
        <v>77</v>
      </c>
      <c r="DO13" s="53" t="s">
        <v>78</v>
      </c>
      <c r="DP13" s="39" t="s">
        <v>92</v>
      </c>
      <c r="DQ13" s="39" t="s">
        <v>103</v>
      </c>
      <c r="DR13" s="39" t="s">
        <v>111</v>
      </c>
      <c r="DS13" s="39" t="s">
        <v>112</v>
      </c>
      <c r="DT13" s="39" t="s">
        <v>113</v>
      </c>
      <c r="DU13" s="39" t="s">
        <v>114</v>
      </c>
      <c r="DV13" s="39" t="s">
        <v>97</v>
      </c>
      <c r="DW13" s="39" t="s">
        <v>99</v>
      </c>
      <c r="DX13" s="39" t="s">
        <v>98</v>
      </c>
      <c r="DY13" s="43" t="s">
        <v>93</v>
      </c>
      <c r="DZ13" s="43" t="s">
        <v>104</v>
      </c>
      <c r="EA13" s="39" t="s">
        <v>111</v>
      </c>
      <c r="EB13" s="39" t="s">
        <v>112</v>
      </c>
      <c r="EC13" s="39" t="s">
        <v>113</v>
      </c>
      <c r="ED13" s="39" t="s">
        <v>114</v>
      </c>
      <c r="EE13" s="41" t="s">
        <v>100</v>
      </c>
      <c r="EF13" s="41" t="s">
        <v>99</v>
      </c>
      <c r="EG13" s="41" t="s">
        <v>98</v>
      </c>
      <c r="EH13" s="41" t="s">
        <v>94</v>
      </c>
      <c r="EI13" s="41" t="s">
        <v>105</v>
      </c>
      <c r="EJ13" s="39" t="s">
        <v>111</v>
      </c>
      <c r="EK13" s="39" t="s">
        <v>112</v>
      </c>
      <c r="EL13" s="39" t="s">
        <v>113</v>
      </c>
      <c r="EM13" s="39" t="s">
        <v>114</v>
      </c>
      <c r="EN13" s="41" t="s">
        <v>102</v>
      </c>
      <c r="EO13" s="41" t="s">
        <v>99</v>
      </c>
      <c r="EP13" s="41" t="s">
        <v>98</v>
      </c>
      <c r="EQ13" s="44" t="s">
        <v>95</v>
      </c>
      <c r="ER13" s="44" t="s">
        <v>107</v>
      </c>
      <c r="ES13" s="39" t="s">
        <v>111</v>
      </c>
      <c r="ET13" s="39" t="s">
        <v>112</v>
      </c>
      <c r="EU13" s="39" t="s">
        <v>113</v>
      </c>
      <c r="EV13" s="39" t="s">
        <v>114</v>
      </c>
      <c r="EW13" s="41" t="s">
        <v>108</v>
      </c>
      <c r="EX13" s="41" t="s">
        <v>99</v>
      </c>
      <c r="EY13" s="41" t="s">
        <v>98</v>
      </c>
      <c r="EZ13" s="54" t="s">
        <v>77</v>
      </c>
      <c r="FA13" s="55" t="s">
        <v>78</v>
      </c>
      <c r="FB13" s="39" t="s">
        <v>123</v>
      </c>
      <c r="FC13" s="39" t="s">
        <v>124</v>
      </c>
      <c r="FD13" s="39" t="s">
        <v>111</v>
      </c>
      <c r="FE13" s="39" t="s">
        <v>112</v>
      </c>
      <c r="FF13" s="39" t="s">
        <v>113</v>
      </c>
      <c r="FG13" s="39" t="s">
        <v>114</v>
      </c>
      <c r="FH13" s="39" t="s">
        <v>97</v>
      </c>
      <c r="FI13" s="39" t="s">
        <v>99</v>
      </c>
      <c r="FJ13" s="40" t="s">
        <v>98</v>
      </c>
      <c r="FK13" s="40" t="s">
        <v>93</v>
      </c>
      <c r="FL13" s="43" t="s">
        <v>104</v>
      </c>
      <c r="FM13" s="39" t="s">
        <v>111</v>
      </c>
      <c r="FN13" s="39" t="s">
        <v>112</v>
      </c>
      <c r="FO13" s="39" t="s">
        <v>113</v>
      </c>
      <c r="FP13" s="39" t="s">
        <v>114</v>
      </c>
      <c r="FQ13" s="41" t="s">
        <v>100</v>
      </c>
      <c r="FR13" s="41" t="s">
        <v>99</v>
      </c>
      <c r="FS13" s="41" t="s">
        <v>98</v>
      </c>
      <c r="FT13" s="41" t="s">
        <v>94</v>
      </c>
      <c r="FU13" s="41" t="s">
        <v>105</v>
      </c>
      <c r="FV13" s="39" t="s">
        <v>111</v>
      </c>
      <c r="FW13" s="39" t="s">
        <v>112</v>
      </c>
      <c r="FX13" s="39" t="s">
        <v>113</v>
      </c>
      <c r="FY13" s="39" t="s">
        <v>114</v>
      </c>
      <c r="FZ13" s="41" t="s">
        <v>102</v>
      </c>
      <c r="GA13" s="41" t="s">
        <v>99</v>
      </c>
      <c r="GB13" s="41" t="s">
        <v>98</v>
      </c>
      <c r="GC13" s="44" t="s">
        <v>95</v>
      </c>
      <c r="GD13" s="44" t="s">
        <v>107</v>
      </c>
      <c r="GE13" s="39" t="s">
        <v>111</v>
      </c>
      <c r="GF13" s="39" t="s">
        <v>112</v>
      </c>
      <c r="GG13" s="39" t="s">
        <v>113</v>
      </c>
      <c r="GH13" s="39" t="s">
        <v>114</v>
      </c>
      <c r="GI13" s="41" t="s">
        <v>108</v>
      </c>
      <c r="GJ13" s="41" t="s">
        <v>99</v>
      </c>
      <c r="GK13" s="41" t="s">
        <v>98</v>
      </c>
      <c r="GL13" s="56" t="s">
        <v>110</v>
      </c>
    </row>
    <row r="14" spans="2:194" s="3" customFormat="1" ht="25.5" customHeight="1" x14ac:dyDescent="0.35">
      <c r="B14" s="7">
        <v>1</v>
      </c>
      <c r="C14" s="2" t="s">
        <v>10</v>
      </c>
      <c r="D14" s="14">
        <v>8</v>
      </c>
      <c r="E14" s="15">
        <v>0</v>
      </c>
      <c r="F14" s="35"/>
      <c r="G14" s="35"/>
      <c r="H14" s="35">
        <v>8000</v>
      </c>
      <c r="I14" s="35"/>
      <c r="J14" s="35"/>
      <c r="K14" s="35"/>
      <c r="L14" s="35"/>
      <c r="M14" s="35" t="s">
        <v>126</v>
      </c>
      <c r="N14" s="35"/>
      <c r="O14" s="35" t="s">
        <v>96</v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>
        <v>16500</v>
      </c>
      <c r="AA14" s="35"/>
      <c r="AB14" s="35"/>
      <c r="AC14" s="35"/>
      <c r="AD14" s="35"/>
      <c r="AE14" s="35" t="s">
        <v>116</v>
      </c>
      <c r="AF14" s="35"/>
      <c r="AG14" s="36" t="s">
        <v>96</v>
      </c>
      <c r="AH14" s="36"/>
      <c r="AI14" s="36"/>
      <c r="AJ14" s="36"/>
      <c r="AK14" s="36"/>
      <c r="AL14" s="36"/>
      <c r="AM14" s="36"/>
      <c r="AN14" s="36"/>
      <c r="AO14" s="36"/>
      <c r="AP14" s="14">
        <v>6</v>
      </c>
      <c r="AQ14" s="15">
        <v>1</v>
      </c>
      <c r="AR14" s="35"/>
      <c r="AS14" s="35"/>
      <c r="AT14" s="35">
        <v>8000</v>
      </c>
      <c r="AU14" s="35"/>
      <c r="AV14" s="35"/>
      <c r="AW14" s="35"/>
      <c r="AX14" s="35"/>
      <c r="AY14" s="35" t="s">
        <v>126</v>
      </c>
      <c r="AZ14" s="35"/>
      <c r="BA14" s="36" t="s">
        <v>96</v>
      </c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5">
        <v>16500</v>
      </c>
      <c r="BM14" s="35"/>
      <c r="BN14" s="35"/>
      <c r="BO14" s="35"/>
      <c r="BP14" s="35"/>
      <c r="BQ14" s="35" t="s">
        <v>116</v>
      </c>
      <c r="BR14" s="35"/>
      <c r="BS14" s="36" t="s">
        <v>96</v>
      </c>
      <c r="BT14" s="36"/>
      <c r="BU14" s="36"/>
      <c r="BV14" s="36"/>
      <c r="BW14" s="36"/>
      <c r="BX14" s="36"/>
      <c r="BY14" s="36"/>
      <c r="BZ14" s="36"/>
      <c r="CA14" s="36"/>
      <c r="CB14" s="14">
        <v>6</v>
      </c>
      <c r="CC14" s="15">
        <v>0</v>
      </c>
      <c r="CD14" s="35"/>
      <c r="CE14" s="35"/>
      <c r="CF14" s="35">
        <v>8000</v>
      </c>
      <c r="CG14" s="35"/>
      <c r="CH14" s="35"/>
      <c r="CI14" s="35"/>
      <c r="CJ14" s="35"/>
      <c r="CK14" s="35" t="s">
        <v>126</v>
      </c>
      <c r="CL14" s="35"/>
      <c r="CM14" s="36" t="s">
        <v>96</v>
      </c>
      <c r="CN14" s="35"/>
      <c r="CO14" s="35"/>
      <c r="CP14" s="35"/>
      <c r="CQ14" s="35"/>
      <c r="CR14" s="35"/>
      <c r="CS14" s="35"/>
      <c r="CT14" s="35"/>
      <c r="CU14" s="35"/>
      <c r="CV14" s="35"/>
      <c r="CW14" s="35"/>
      <c r="CX14" s="35">
        <v>16500</v>
      </c>
      <c r="CY14" s="35"/>
      <c r="CZ14" s="35"/>
      <c r="DA14" s="35"/>
      <c r="DB14" s="35"/>
      <c r="DC14" s="35" t="s">
        <v>116</v>
      </c>
      <c r="DD14" s="35"/>
      <c r="DE14" s="36" t="s">
        <v>96</v>
      </c>
      <c r="DF14" s="36"/>
      <c r="DG14" s="36"/>
      <c r="DH14" s="36"/>
      <c r="DI14" s="36"/>
      <c r="DJ14" s="36"/>
      <c r="DK14" s="36"/>
      <c r="DL14" s="36"/>
      <c r="DM14" s="36"/>
      <c r="DN14" s="14">
        <v>6</v>
      </c>
      <c r="DO14" s="15">
        <v>0</v>
      </c>
      <c r="DP14" s="35"/>
      <c r="DQ14" s="35"/>
      <c r="DR14" s="35">
        <v>8000</v>
      </c>
      <c r="DS14" s="35"/>
      <c r="DT14" s="35"/>
      <c r="DU14" s="35"/>
      <c r="DV14" s="35"/>
      <c r="DW14" s="35" t="s">
        <v>126</v>
      </c>
      <c r="DX14" s="35"/>
      <c r="DY14" s="35"/>
      <c r="DZ14" s="35"/>
      <c r="EA14" s="35"/>
      <c r="EB14" s="35"/>
      <c r="EC14" s="35"/>
      <c r="ED14" s="35"/>
      <c r="EE14" s="35"/>
      <c r="EF14" s="35"/>
      <c r="EG14" s="35"/>
      <c r="EH14" s="35"/>
      <c r="EI14" s="35"/>
      <c r="EJ14" s="35">
        <v>16500</v>
      </c>
      <c r="EK14" s="35"/>
      <c r="EL14" s="35"/>
      <c r="EM14" s="35"/>
      <c r="EN14" s="35"/>
      <c r="EO14" s="35" t="s">
        <v>116</v>
      </c>
      <c r="EP14" s="35"/>
      <c r="EQ14" s="35"/>
      <c r="ER14" s="35"/>
      <c r="ES14" s="35"/>
      <c r="ET14" s="35"/>
      <c r="EU14" s="35"/>
      <c r="EV14" s="35"/>
      <c r="EW14" s="35"/>
      <c r="EX14" s="35"/>
      <c r="EY14" s="35"/>
      <c r="EZ14" s="14">
        <v>6</v>
      </c>
      <c r="FA14" s="15">
        <v>0</v>
      </c>
      <c r="FB14" s="35"/>
      <c r="FC14" s="35"/>
      <c r="FD14" s="35">
        <v>8000</v>
      </c>
      <c r="FE14" s="35"/>
      <c r="FF14" s="35"/>
      <c r="FG14" s="35"/>
      <c r="FH14" s="35"/>
      <c r="FI14" s="35" t="s">
        <v>126</v>
      </c>
      <c r="FJ14" s="35"/>
      <c r="FK14" s="35"/>
      <c r="FL14" s="35"/>
      <c r="FM14" s="35"/>
      <c r="FN14" s="35"/>
      <c r="FO14" s="35"/>
      <c r="FP14" s="35"/>
      <c r="FQ14" s="35"/>
      <c r="FR14" s="35"/>
      <c r="FS14" s="35"/>
      <c r="FT14" s="35"/>
      <c r="FU14" s="35"/>
      <c r="FV14" s="35">
        <v>16500</v>
      </c>
      <c r="FW14" s="35"/>
      <c r="FX14" s="35"/>
      <c r="FY14" s="35"/>
      <c r="FZ14" s="35"/>
      <c r="GA14" s="35" t="s">
        <v>116</v>
      </c>
      <c r="GB14" s="35"/>
      <c r="GC14" s="35"/>
      <c r="GD14" s="35"/>
      <c r="GE14" s="35"/>
      <c r="GF14" s="35"/>
      <c r="GG14" s="35"/>
      <c r="GH14" s="35"/>
      <c r="GI14" s="35"/>
      <c r="GJ14" s="35"/>
      <c r="GK14" s="35"/>
      <c r="GL14" s="12"/>
    </row>
    <row r="15" spans="2:194" s="3" customFormat="1" ht="25.5" customHeight="1" x14ac:dyDescent="0.35">
      <c r="B15" s="7">
        <v>2</v>
      </c>
      <c r="C15" s="2" t="s">
        <v>11</v>
      </c>
      <c r="D15" s="7">
        <v>40</v>
      </c>
      <c r="E15" s="4">
        <v>12</v>
      </c>
      <c r="F15" s="36"/>
      <c r="G15" s="36"/>
      <c r="H15" s="35">
        <v>8000</v>
      </c>
      <c r="I15" s="36"/>
      <c r="J15" s="36"/>
      <c r="K15" s="36"/>
      <c r="L15" s="36"/>
      <c r="M15" s="35" t="s">
        <v>126</v>
      </c>
      <c r="N15" s="36"/>
      <c r="O15" s="36"/>
      <c r="P15" s="36"/>
      <c r="Q15" s="36">
        <v>1500</v>
      </c>
      <c r="R15" s="36"/>
      <c r="S15" s="36"/>
      <c r="T15" s="36"/>
      <c r="U15" s="36"/>
      <c r="V15" s="36" t="s">
        <v>117</v>
      </c>
      <c r="W15" s="36"/>
      <c r="X15" s="36" t="s">
        <v>96</v>
      </c>
      <c r="Y15" s="36"/>
      <c r="Z15" s="35"/>
      <c r="AA15" s="35"/>
      <c r="AB15" s="35"/>
      <c r="AC15" s="35"/>
      <c r="AD15" s="36"/>
      <c r="AE15" s="35"/>
      <c r="AF15" s="36"/>
      <c r="AG15" s="36" t="s">
        <v>96</v>
      </c>
      <c r="AH15" s="36"/>
      <c r="AI15" s="36"/>
      <c r="AJ15" s="36"/>
      <c r="AK15" s="36"/>
      <c r="AL15" s="36"/>
      <c r="AM15" s="36"/>
      <c r="AN15" s="36"/>
      <c r="AO15" s="36"/>
      <c r="AP15" s="7">
        <v>25</v>
      </c>
      <c r="AQ15" s="4">
        <v>8</v>
      </c>
      <c r="AR15" s="36"/>
      <c r="AS15" s="36"/>
      <c r="AT15" s="35">
        <v>8000</v>
      </c>
      <c r="AU15" s="36"/>
      <c r="AV15" s="36"/>
      <c r="AW15" s="36"/>
      <c r="AX15" s="36"/>
      <c r="AY15" s="35" t="s">
        <v>126</v>
      </c>
      <c r="AZ15" s="36"/>
      <c r="BA15" s="36"/>
      <c r="BB15" s="36"/>
      <c r="BC15" s="36">
        <v>1500</v>
      </c>
      <c r="BD15" s="36"/>
      <c r="BE15" s="36"/>
      <c r="BF15" s="36"/>
      <c r="BG15" s="36"/>
      <c r="BH15" s="36" t="s">
        <v>117</v>
      </c>
      <c r="BI15" s="36"/>
      <c r="BJ15" s="36" t="s">
        <v>96</v>
      </c>
      <c r="BK15" s="36"/>
      <c r="BL15" s="35"/>
      <c r="BM15" s="36"/>
      <c r="BN15" s="36"/>
      <c r="BO15" s="36"/>
      <c r="BP15" s="36"/>
      <c r="BQ15" s="35"/>
      <c r="BR15" s="36"/>
      <c r="BS15" s="36" t="s">
        <v>96</v>
      </c>
      <c r="BT15" s="36"/>
      <c r="BU15" s="36"/>
      <c r="BV15" s="36"/>
      <c r="BW15" s="36"/>
      <c r="BX15" s="36"/>
      <c r="BY15" s="36"/>
      <c r="BZ15" s="36"/>
      <c r="CA15" s="36"/>
      <c r="CB15" s="7">
        <v>25</v>
      </c>
      <c r="CC15" s="4">
        <v>0</v>
      </c>
      <c r="CD15" s="36"/>
      <c r="CE15" s="36"/>
      <c r="CF15" s="35">
        <v>8000</v>
      </c>
      <c r="CG15" s="36"/>
      <c r="CH15" s="36"/>
      <c r="CI15" s="36"/>
      <c r="CJ15" s="36"/>
      <c r="CK15" s="35" t="s">
        <v>126</v>
      </c>
      <c r="CL15" s="36"/>
      <c r="CM15" s="36"/>
      <c r="CN15" s="36"/>
      <c r="CO15" s="36">
        <v>1500</v>
      </c>
      <c r="CP15" s="36"/>
      <c r="CQ15" s="36"/>
      <c r="CR15" s="36"/>
      <c r="CS15" s="36"/>
      <c r="CT15" s="36" t="s">
        <v>117</v>
      </c>
      <c r="CU15" s="36"/>
      <c r="CV15" s="36" t="s">
        <v>96</v>
      </c>
      <c r="CW15" s="36"/>
      <c r="CX15" s="35"/>
      <c r="CY15" s="36"/>
      <c r="CZ15" s="36"/>
      <c r="DA15" s="36"/>
      <c r="DB15" s="36"/>
      <c r="DC15" s="35"/>
      <c r="DD15" s="36"/>
      <c r="DE15" s="36" t="s">
        <v>96</v>
      </c>
      <c r="DF15" s="36"/>
      <c r="DG15" s="36"/>
      <c r="DH15" s="36"/>
      <c r="DI15" s="36"/>
      <c r="DJ15" s="36"/>
      <c r="DK15" s="36"/>
      <c r="DL15" s="36"/>
      <c r="DM15" s="36"/>
      <c r="DN15" s="7">
        <v>25</v>
      </c>
      <c r="DO15" s="4">
        <v>0</v>
      </c>
      <c r="DP15" s="36"/>
      <c r="DQ15" s="36"/>
      <c r="DR15" s="35">
        <v>8000</v>
      </c>
      <c r="DS15" s="36"/>
      <c r="DT15" s="36"/>
      <c r="DU15" s="36"/>
      <c r="DV15" s="36"/>
      <c r="DW15" s="35" t="s">
        <v>126</v>
      </c>
      <c r="DX15" s="36"/>
      <c r="DY15" s="36"/>
      <c r="DZ15" s="36"/>
      <c r="EA15" s="36">
        <v>1500</v>
      </c>
      <c r="EB15" s="36"/>
      <c r="EC15" s="36"/>
      <c r="ED15" s="36"/>
      <c r="EE15" s="36"/>
      <c r="EF15" s="36" t="s">
        <v>117</v>
      </c>
      <c r="EG15" s="36"/>
      <c r="EH15" s="36"/>
      <c r="EI15" s="36"/>
      <c r="EJ15" s="35"/>
      <c r="EK15" s="36"/>
      <c r="EL15" s="36"/>
      <c r="EM15" s="36"/>
      <c r="EN15" s="36"/>
      <c r="EO15" s="35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7">
        <v>25</v>
      </c>
      <c r="FA15" s="4">
        <v>15</v>
      </c>
      <c r="FB15" s="36"/>
      <c r="FC15" s="36"/>
      <c r="FD15" s="35">
        <v>8000</v>
      </c>
      <c r="FE15" s="36"/>
      <c r="FF15" s="36"/>
      <c r="FG15" s="36"/>
      <c r="FH15" s="36"/>
      <c r="FI15" s="35" t="s">
        <v>126</v>
      </c>
      <c r="FJ15" s="36"/>
      <c r="FK15" s="36"/>
      <c r="FL15" s="36"/>
      <c r="FM15" s="36">
        <v>1500</v>
      </c>
      <c r="FN15" s="36"/>
      <c r="FO15" s="36"/>
      <c r="FP15" s="36"/>
      <c r="FQ15" s="36"/>
      <c r="FR15" s="36" t="s">
        <v>117</v>
      </c>
      <c r="FS15" s="36"/>
      <c r="FT15" s="36"/>
      <c r="FU15" s="36"/>
      <c r="FV15" s="35"/>
      <c r="FW15" s="36"/>
      <c r="FX15" s="36"/>
      <c r="FY15" s="36"/>
      <c r="FZ15" s="36"/>
      <c r="GA15" s="35"/>
      <c r="GB15" s="36"/>
      <c r="GC15" s="36"/>
      <c r="GD15" s="36"/>
      <c r="GE15" s="36"/>
      <c r="GF15" s="36"/>
      <c r="GG15" s="36"/>
      <c r="GH15" s="36"/>
      <c r="GI15" s="36"/>
      <c r="GJ15" s="36"/>
      <c r="GK15" s="36"/>
      <c r="GL15" s="12"/>
    </row>
    <row r="16" spans="2:194" s="3" customFormat="1" ht="25.5" customHeight="1" x14ac:dyDescent="0.35">
      <c r="B16" s="7">
        <v>3</v>
      </c>
      <c r="C16" s="2" t="s">
        <v>12</v>
      </c>
      <c r="D16" s="7">
        <v>2</v>
      </c>
      <c r="E16" s="4">
        <v>0</v>
      </c>
      <c r="F16" s="36"/>
      <c r="G16" s="36"/>
      <c r="H16" s="35">
        <v>8000</v>
      </c>
      <c r="I16" s="36"/>
      <c r="J16" s="36"/>
      <c r="K16" s="36"/>
      <c r="L16" s="36"/>
      <c r="M16" s="35" t="s">
        <v>126</v>
      </c>
      <c r="N16" s="36"/>
      <c r="O16" s="36" t="s">
        <v>96</v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>
        <v>16500</v>
      </c>
      <c r="AA16" s="35"/>
      <c r="AB16" s="35"/>
      <c r="AC16" s="35"/>
      <c r="AD16" s="35"/>
      <c r="AE16" s="35" t="s">
        <v>116</v>
      </c>
      <c r="AF16" s="35"/>
      <c r="AG16" s="36" t="s">
        <v>96</v>
      </c>
      <c r="AH16" s="36"/>
      <c r="AI16" s="36"/>
      <c r="AJ16" s="36"/>
      <c r="AK16" s="36"/>
      <c r="AL16" s="36"/>
      <c r="AM16" s="36"/>
      <c r="AN16" s="36"/>
      <c r="AO16" s="36"/>
      <c r="AP16" s="11">
        <f>AO16</f>
        <v>0</v>
      </c>
      <c r="AQ16" s="4">
        <v>1</v>
      </c>
      <c r="AR16" s="36"/>
      <c r="AS16" s="36"/>
      <c r="AT16" s="35">
        <v>8000</v>
      </c>
      <c r="AU16" s="36"/>
      <c r="AV16" s="36"/>
      <c r="AW16" s="36"/>
      <c r="AX16" s="36"/>
      <c r="AY16" s="35" t="s">
        <v>126</v>
      </c>
      <c r="AZ16" s="36"/>
      <c r="BA16" s="36" t="s">
        <v>96</v>
      </c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>
        <v>16500</v>
      </c>
      <c r="BM16" s="35"/>
      <c r="BN16" s="35"/>
      <c r="BO16" s="35"/>
      <c r="BP16" s="35"/>
      <c r="BQ16" s="35" t="s">
        <v>116</v>
      </c>
      <c r="BR16" s="35"/>
      <c r="BS16" s="36" t="s">
        <v>96</v>
      </c>
      <c r="BT16" s="36"/>
      <c r="BU16" s="36"/>
      <c r="BV16" s="36"/>
      <c r="BW16" s="36"/>
      <c r="BX16" s="36"/>
      <c r="BY16" s="36"/>
      <c r="BZ16" s="36"/>
      <c r="CA16" s="36"/>
      <c r="CB16" s="7">
        <v>2</v>
      </c>
      <c r="CC16" s="4">
        <v>0</v>
      </c>
      <c r="CD16" s="36"/>
      <c r="CE16" s="36"/>
      <c r="CF16" s="35">
        <v>8000</v>
      </c>
      <c r="CG16" s="36"/>
      <c r="CH16" s="36"/>
      <c r="CI16" s="36"/>
      <c r="CJ16" s="36"/>
      <c r="CK16" s="35" t="s">
        <v>126</v>
      </c>
      <c r="CL16" s="36"/>
      <c r="CM16" s="36" t="s">
        <v>96</v>
      </c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>
        <v>16500</v>
      </c>
      <c r="CY16" s="35"/>
      <c r="CZ16" s="35"/>
      <c r="DA16" s="35"/>
      <c r="DB16" s="35"/>
      <c r="DC16" s="35" t="s">
        <v>116</v>
      </c>
      <c r="DD16" s="35"/>
      <c r="DE16" s="36" t="s">
        <v>96</v>
      </c>
      <c r="DF16" s="36"/>
      <c r="DG16" s="36"/>
      <c r="DH16" s="36"/>
      <c r="DI16" s="36"/>
      <c r="DJ16" s="36"/>
      <c r="DK16" s="36"/>
      <c r="DL16" s="36"/>
      <c r="DM16" s="36"/>
      <c r="DN16" s="7">
        <v>2</v>
      </c>
      <c r="DO16" s="4">
        <v>0</v>
      </c>
      <c r="DP16" s="36"/>
      <c r="DQ16" s="36"/>
      <c r="DR16" s="35">
        <v>8000</v>
      </c>
      <c r="DS16" s="36"/>
      <c r="DT16" s="36"/>
      <c r="DU16" s="36"/>
      <c r="DV16" s="36"/>
      <c r="DW16" s="35" t="s">
        <v>126</v>
      </c>
      <c r="DX16" s="36"/>
      <c r="DY16" s="36"/>
      <c r="DZ16" s="36"/>
      <c r="EA16" s="35"/>
      <c r="EB16" s="35"/>
      <c r="EC16" s="35"/>
      <c r="ED16" s="35"/>
      <c r="EE16" s="35"/>
      <c r="EF16" s="35"/>
      <c r="EG16" s="36"/>
      <c r="EH16" s="36"/>
      <c r="EI16" s="36"/>
      <c r="EJ16" s="35">
        <v>16500</v>
      </c>
      <c r="EK16" s="36"/>
      <c r="EL16" s="36"/>
      <c r="EM16" s="36"/>
      <c r="EN16" s="36"/>
      <c r="EO16" s="35" t="s">
        <v>116</v>
      </c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7">
        <v>2</v>
      </c>
      <c r="FA16" s="5">
        <v>2</v>
      </c>
      <c r="FB16" s="37"/>
      <c r="FC16" s="37"/>
      <c r="FD16" s="35">
        <v>8000</v>
      </c>
      <c r="FE16" s="36"/>
      <c r="FF16" s="36"/>
      <c r="FG16" s="36"/>
      <c r="FH16" s="36"/>
      <c r="FI16" s="35" t="s">
        <v>126</v>
      </c>
      <c r="FJ16" s="37"/>
      <c r="FK16" s="37"/>
      <c r="FL16" s="37"/>
      <c r="FM16" s="35"/>
      <c r="FN16" s="35"/>
      <c r="FO16" s="35"/>
      <c r="FP16" s="35"/>
      <c r="FQ16" s="35"/>
      <c r="FR16" s="35"/>
      <c r="FS16" s="37"/>
      <c r="FT16" s="37"/>
      <c r="FU16" s="37"/>
      <c r="FV16" s="35">
        <v>16500</v>
      </c>
      <c r="FW16" s="37"/>
      <c r="FX16" s="37"/>
      <c r="FY16" s="37"/>
      <c r="FZ16" s="37"/>
      <c r="GA16" s="35" t="s">
        <v>116</v>
      </c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12"/>
    </row>
    <row r="17" spans="2:194" s="3" customFormat="1" ht="25.5" customHeight="1" x14ac:dyDescent="0.35">
      <c r="B17" s="7">
        <v>4</v>
      </c>
      <c r="C17" s="2" t="s">
        <v>13</v>
      </c>
      <c r="D17" s="7">
        <v>2</v>
      </c>
      <c r="E17" s="4">
        <v>0</v>
      </c>
      <c r="F17" s="36"/>
      <c r="G17" s="36"/>
      <c r="H17" s="35">
        <v>8000</v>
      </c>
      <c r="I17" s="36"/>
      <c r="J17" s="36"/>
      <c r="K17" s="36"/>
      <c r="L17" s="36"/>
      <c r="M17" s="35" t="s">
        <v>126</v>
      </c>
      <c r="N17" s="36"/>
      <c r="O17" s="36" t="s">
        <v>96</v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>
        <v>16500</v>
      </c>
      <c r="AA17" s="35"/>
      <c r="AB17" s="35"/>
      <c r="AC17" s="35"/>
      <c r="AD17" s="35"/>
      <c r="AE17" s="35" t="s">
        <v>116</v>
      </c>
      <c r="AF17" s="35"/>
      <c r="AG17" s="36" t="s">
        <v>96</v>
      </c>
      <c r="AH17" s="36"/>
      <c r="AI17" s="36"/>
      <c r="AJ17" s="36"/>
      <c r="AK17" s="36"/>
      <c r="AL17" s="36"/>
      <c r="AM17" s="36"/>
      <c r="AN17" s="36"/>
      <c r="AO17" s="36"/>
      <c r="AP17" s="7"/>
      <c r="AQ17" s="4"/>
      <c r="AR17" s="36"/>
      <c r="AS17" s="36"/>
      <c r="AT17" s="35">
        <v>8000</v>
      </c>
      <c r="AU17" s="36"/>
      <c r="AV17" s="36"/>
      <c r="AW17" s="36"/>
      <c r="AX17" s="36"/>
      <c r="AY17" s="35" t="s">
        <v>126</v>
      </c>
      <c r="AZ17" s="36"/>
      <c r="BA17" s="36" t="s">
        <v>96</v>
      </c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>
        <v>16500</v>
      </c>
      <c r="BM17" s="35"/>
      <c r="BN17" s="35"/>
      <c r="BO17" s="35"/>
      <c r="BP17" s="35"/>
      <c r="BQ17" s="35" t="s">
        <v>116</v>
      </c>
      <c r="BR17" s="35"/>
      <c r="BS17" s="36" t="s">
        <v>96</v>
      </c>
      <c r="BT17" s="36"/>
      <c r="BU17" s="36"/>
      <c r="BV17" s="36"/>
      <c r="BW17" s="36"/>
      <c r="BX17" s="36"/>
      <c r="BY17" s="36"/>
      <c r="BZ17" s="36"/>
      <c r="CA17" s="36"/>
      <c r="CB17" s="7"/>
      <c r="CC17" s="4"/>
      <c r="CD17" s="36"/>
      <c r="CE17" s="36"/>
      <c r="CF17" s="35">
        <v>8000</v>
      </c>
      <c r="CG17" s="36"/>
      <c r="CH17" s="36"/>
      <c r="CI17" s="36"/>
      <c r="CJ17" s="36"/>
      <c r="CK17" s="35" t="s">
        <v>126</v>
      </c>
      <c r="CL17" s="36"/>
      <c r="CM17" s="36" t="s">
        <v>96</v>
      </c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>
        <v>16500</v>
      </c>
      <c r="CY17" s="35"/>
      <c r="CZ17" s="35"/>
      <c r="DA17" s="35"/>
      <c r="DB17" s="35"/>
      <c r="DC17" s="35" t="s">
        <v>116</v>
      </c>
      <c r="DD17" s="35"/>
      <c r="DE17" s="36" t="s">
        <v>96</v>
      </c>
      <c r="DF17" s="36"/>
      <c r="DG17" s="36"/>
      <c r="DH17" s="36"/>
      <c r="DI17" s="36"/>
      <c r="DJ17" s="36"/>
      <c r="DK17" s="36"/>
      <c r="DL17" s="36"/>
      <c r="DM17" s="36"/>
      <c r="DN17" s="7"/>
      <c r="DO17" s="4"/>
      <c r="DP17" s="36"/>
      <c r="DQ17" s="36"/>
      <c r="DR17" s="35">
        <v>8000</v>
      </c>
      <c r="DS17" s="36"/>
      <c r="DT17" s="36"/>
      <c r="DU17" s="36"/>
      <c r="DV17" s="36"/>
      <c r="DW17" s="35" t="s">
        <v>126</v>
      </c>
      <c r="DX17" s="36"/>
      <c r="DY17" s="36"/>
      <c r="DZ17" s="36"/>
      <c r="EA17" s="35"/>
      <c r="EB17" s="35"/>
      <c r="EC17" s="35"/>
      <c r="ED17" s="35"/>
      <c r="EE17" s="35"/>
      <c r="EF17" s="35"/>
      <c r="EG17" s="36"/>
      <c r="EH17" s="36"/>
      <c r="EI17" s="36"/>
      <c r="EJ17" s="35">
        <v>16500</v>
      </c>
      <c r="EK17" s="36"/>
      <c r="EL17" s="36"/>
      <c r="EM17" s="36"/>
      <c r="EN17" s="36"/>
      <c r="EO17" s="35" t="s">
        <v>116</v>
      </c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7"/>
      <c r="FA17" s="5"/>
      <c r="FB17" s="37"/>
      <c r="FC17" s="37"/>
      <c r="FD17" s="35">
        <v>8000</v>
      </c>
      <c r="FE17" s="36"/>
      <c r="FF17" s="36"/>
      <c r="FG17" s="36"/>
      <c r="FH17" s="36"/>
      <c r="FI17" s="35" t="s">
        <v>126</v>
      </c>
      <c r="FJ17" s="37"/>
      <c r="FK17" s="37"/>
      <c r="FL17" s="37"/>
      <c r="FM17" s="35"/>
      <c r="FN17" s="35"/>
      <c r="FO17" s="35"/>
      <c r="FP17" s="35"/>
      <c r="FQ17" s="35"/>
      <c r="FR17" s="35"/>
      <c r="FS17" s="37"/>
      <c r="FT17" s="37"/>
      <c r="FU17" s="37"/>
      <c r="FV17" s="35">
        <v>16500</v>
      </c>
      <c r="FW17" s="37"/>
      <c r="FX17" s="37"/>
      <c r="FY17" s="37"/>
      <c r="FZ17" s="37"/>
      <c r="GA17" s="35" t="s">
        <v>116</v>
      </c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6"/>
    </row>
    <row r="18" spans="2:194" s="3" customFormat="1" ht="25.5" customHeight="1" x14ac:dyDescent="0.35">
      <c r="B18" s="7">
        <v>5</v>
      </c>
      <c r="C18" s="2" t="s">
        <v>14</v>
      </c>
      <c r="D18" s="7">
        <v>3</v>
      </c>
      <c r="E18" s="4">
        <v>0</v>
      </c>
      <c r="F18" s="36"/>
      <c r="G18" s="36"/>
      <c r="H18" s="35">
        <v>8000</v>
      </c>
      <c r="I18" s="36"/>
      <c r="J18" s="36"/>
      <c r="K18" s="36"/>
      <c r="L18" s="36"/>
      <c r="M18" s="35" t="s">
        <v>126</v>
      </c>
      <c r="N18" s="36"/>
      <c r="O18" s="36" t="s">
        <v>96</v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>
        <v>16500</v>
      </c>
      <c r="AA18" s="35"/>
      <c r="AB18" s="35"/>
      <c r="AC18" s="35"/>
      <c r="AD18" s="35"/>
      <c r="AE18" s="35" t="s">
        <v>116</v>
      </c>
      <c r="AF18" s="35"/>
      <c r="AG18" s="36" t="s">
        <v>96</v>
      </c>
      <c r="AH18" s="36"/>
      <c r="AI18" s="36"/>
      <c r="AJ18" s="36"/>
      <c r="AK18" s="36"/>
      <c r="AL18" s="36"/>
      <c r="AM18" s="36"/>
      <c r="AN18" s="36"/>
      <c r="AO18" s="36"/>
      <c r="AP18" s="7">
        <v>2</v>
      </c>
      <c r="AQ18" s="4">
        <v>1</v>
      </c>
      <c r="AR18" s="36"/>
      <c r="AS18" s="36"/>
      <c r="AT18" s="35">
        <v>8000</v>
      </c>
      <c r="AU18" s="36"/>
      <c r="AV18" s="36"/>
      <c r="AW18" s="36"/>
      <c r="AX18" s="36"/>
      <c r="AY18" s="35" t="s">
        <v>126</v>
      </c>
      <c r="AZ18" s="36"/>
      <c r="BA18" s="36" t="s">
        <v>96</v>
      </c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>
        <v>16500</v>
      </c>
      <c r="BM18" s="35"/>
      <c r="BN18" s="35"/>
      <c r="BO18" s="35"/>
      <c r="BP18" s="35"/>
      <c r="BQ18" s="35" t="s">
        <v>116</v>
      </c>
      <c r="BR18" s="35"/>
      <c r="BS18" s="36" t="s">
        <v>96</v>
      </c>
      <c r="BT18" s="36"/>
      <c r="BU18" s="36"/>
      <c r="BV18" s="36"/>
      <c r="BW18" s="36"/>
      <c r="BX18" s="36"/>
      <c r="BY18" s="36"/>
      <c r="BZ18" s="36"/>
      <c r="CA18" s="36"/>
      <c r="CB18" s="7">
        <v>2</v>
      </c>
      <c r="CC18" s="4">
        <v>0</v>
      </c>
      <c r="CD18" s="36"/>
      <c r="CE18" s="36"/>
      <c r="CF18" s="35">
        <v>8000</v>
      </c>
      <c r="CG18" s="36"/>
      <c r="CH18" s="36"/>
      <c r="CI18" s="36"/>
      <c r="CJ18" s="36"/>
      <c r="CK18" s="35" t="s">
        <v>126</v>
      </c>
      <c r="CL18" s="36"/>
      <c r="CM18" s="36" t="s">
        <v>96</v>
      </c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>
        <v>16500</v>
      </c>
      <c r="CY18" s="35"/>
      <c r="CZ18" s="35"/>
      <c r="DA18" s="35"/>
      <c r="DB18" s="35"/>
      <c r="DC18" s="35" t="s">
        <v>116</v>
      </c>
      <c r="DD18" s="35"/>
      <c r="DE18" s="36" t="s">
        <v>96</v>
      </c>
      <c r="DF18" s="36"/>
      <c r="DG18" s="36"/>
      <c r="DH18" s="36"/>
      <c r="DI18" s="36"/>
      <c r="DJ18" s="36"/>
      <c r="DK18" s="36"/>
      <c r="DL18" s="36"/>
      <c r="DM18" s="36"/>
      <c r="DN18" s="7">
        <v>2</v>
      </c>
      <c r="DO18" s="4">
        <v>0</v>
      </c>
      <c r="DP18" s="36"/>
      <c r="DQ18" s="36"/>
      <c r="DR18" s="35">
        <v>8000</v>
      </c>
      <c r="DS18" s="36"/>
      <c r="DT18" s="36"/>
      <c r="DU18" s="36"/>
      <c r="DV18" s="36"/>
      <c r="DW18" s="35" t="s">
        <v>126</v>
      </c>
      <c r="DX18" s="36"/>
      <c r="DY18" s="36"/>
      <c r="DZ18" s="36"/>
      <c r="EA18" s="35"/>
      <c r="EB18" s="35"/>
      <c r="EC18" s="35"/>
      <c r="ED18" s="35"/>
      <c r="EE18" s="35"/>
      <c r="EF18" s="35"/>
      <c r="EG18" s="36"/>
      <c r="EH18" s="36"/>
      <c r="EI18" s="36"/>
      <c r="EJ18" s="35">
        <v>16500</v>
      </c>
      <c r="EK18" s="36"/>
      <c r="EL18" s="36"/>
      <c r="EM18" s="36"/>
      <c r="EN18" s="36"/>
      <c r="EO18" s="35" t="s">
        <v>116</v>
      </c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7">
        <v>2</v>
      </c>
      <c r="FA18" s="5">
        <v>3</v>
      </c>
      <c r="FB18" s="37"/>
      <c r="FC18" s="37"/>
      <c r="FD18" s="35">
        <v>8000</v>
      </c>
      <c r="FE18" s="36"/>
      <c r="FF18" s="36"/>
      <c r="FG18" s="36"/>
      <c r="FH18" s="36"/>
      <c r="FI18" s="35" t="s">
        <v>126</v>
      </c>
      <c r="FJ18" s="37"/>
      <c r="FK18" s="37"/>
      <c r="FL18" s="37"/>
      <c r="FM18" s="35"/>
      <c r="FN18" s="35"/>
      <c r="FO18" s="35"/>
      <c r="FP18" s="35"/>
      <c r="FQ18" s="35"/>
      <c r="FR18" s="35"/>
      <c r="FS18" s="37"/>
      <c r="FT18" s="37"/>
      <c r="FU18" s="37"/>
      <c r="FV18" s="35">
        <v>16500</v>
      </c>
      <c r="FW18" s="37"/>
      <c r="FX18" s="37"/>
      <c r="FY18" s="37"/>
      <c r="FZ18" s="37"/>
      <c r="GA18" s="35" t="s">
        <v>116</v>
      </c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12"/>
    </row>
    <row r="19" spans="2:194" s="3" customFormat="1" ht="25.5" customHeight="1" x14ac:dyDescent="0.35">
      <c r="B19" s="7">
        <v>6</v>
      </c>
      <c r="C19" s="2" t="s">
        <v>15</v>
      </c>
      <c r="D19" s="7">
        <v>3</v>
      </c>
      <c r="E19" s="5">
        <v>0</v>
      </c>
      <c r="F19" s="37"/>
      <c r="G19" s="37"/>
      <c r="H19" s="35">
        <v>8000</v>
      </c>
      <c r="I19" s="37"/>
      <c r="J19" s="37"/>
      <c r="K19" s="37"/>
      <c r="L19" s="37"/>
      <c r="M19" s="35" t="s">
        <v>126</v>
      </c>
      <c r="N19" s="37"/>
      <c r="O19" s="36" t="s">
        <v>96</v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>
        <v>16500</v>
      </c>
      <c r="AA19" s="35"/>
      <c r="AB19" s="35"/>
      <c r="AC19" s="35"/>
      <c r="AD19" s="35"/>
      <c r="AE19" s="35" t="s">
        <v>116</v>
      </c>
      <c r="AF19" s="35"/>
      <c r="AG19" s="36" t="s">
        <v>96</v>
      </c>
      <c r="AH19" s="36"/>
      <c r="AI19" s="36"/>
      <c r="AJ19" s="36"/>
      <c r="AK19" s="36"/>
      <c r="AL19" s="36"/>
      <c r="AM19" s="36"/>
      <c r="AN19" s="36"/>
      <c r="AO19" s="36"/>
      <c r="AP19" s="7">
        <v>2</v>
      </c>
      <c r="AQ19" s="4">
        <v>0</v>
      </c>
      <c r="AR19" s="37"/>
      <c r="AS19" s="37"/>
      <c r="AT19" s="35">
        <v>8000</v>
      </c>
      <c r="AU19" s="37"/>
      <c r="AV19" s="37"/>
      <c r="AW19" s="37"/>
      <c r="AX19" s="37"/>
      <c r="AY19" s="35" t="s">
        <v>126</v>
      </c>
      <c r="AZ19" s="37"/>
      <c r="BA19" s="36" t="s">
        <v>96</v>
      </c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>
        <v>16500</v>
      </c>
      <c r="BM19" s="35"/>
      <c r="BN19" s="35"/>
      <c r="BO19" s="35"/>
      <c r="BP19" s="35"/>
      <c r="BQ19" s="35" t="s">
        <v>116</v>
      </c>
      <c r="BR19" s="35"/>
      <c r="BS19" s="36" t="s">
        <v>96</v>
      </c>
      <c r="BT19" s="36"/>
      <c r="BU19" s="36"/>
      <c r="BV19" s="36"/>
      <c r="BW19" s="36"/>
      <c r="BX19" s="36"/>
      <c r="BY19" s="36"/>
      <c r="BZ19" s="36"/>
      <c r="CA19" s="36"/>
      <c r="CB19" s="7">
        <v>2</v>
      </c>
      <c r="CC19" s="4">
        <v>0</v>
      </c>
      <c r="CD19" s="37"/>
      <c r="CE19" s="37"/>
      <c r="CF19" s="35">
        <v>8000</v>
      </c>
      <c r="CG19" s="37"/>
      <c r="CH19" s="37"/>
      <c r="CI19" s="37"/>
      <c r="CJ19" s="37"/>
      <c r="CK19" s="35" t="s">
        <v>126</v>
      </c>
      <c r="CL19" s="37"/>
      <c r="CM19" s="36" t="s">
        <v>96</v>
      </c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>
        <v>16500</v>
      </c>
      <c r="CY19" s="35"/>
      <c r="CZ19" s="35"/>
      <c r="DA19" s="35"/>
      <c r="DB19" s="35"/>
      <c r="DC19" s="35" t="s">
        <v>116</v>
      </c>
      <c r="DD19" s="35"/>
      <c r="DE19" s="36" t="s">
        <v>96</v>
      </c>
      <c r="DF19" s="36"/>
      <c r="DG19" s="36"/>
      <c r="DH19" s="36"/>
      <c r="DI19" s="36"/>
      <c r="DJ19" s="36"/>
      <c r="DK19" s="36"/>
      <c r="DL19" s="36"/>
      <c r="DM19" s="36"/>
      <c r="DN19" s="7">
        <v>2</v>
      </c>
      <c r="DO19" s="4">
        <v>0</v>
      </c>
      <c r="DP19" s="36"/>
      <c r="DQ19" s="36"/>
      <c r="DR19" s="35">
        <v>8000</v>
      </c>
      <c r="DS19" s="37"/>
      <c r="DT19" s="37"/>
      <c r="DU19" s="37"/>
      <c r="DV19" s="37"/>
      <c r="DW19" s="35" t="s">
        <v>126</v>
      </c>
      <c r="DX19" s="36"/>
      <c r="DY19" s="36"/>
      <c r="DZ19" s="36"/>
      <c r="EA19" s="35"/>
      <c r="EB19" s="35"/>
      <c r="EC19" s="35"/>
      <c r="ED19" s="35"/>
      <c r="EE19" s="35"/>
      <c r="EF19" s="35"/>
      <c r="EG19" s="36"/>
      <c r="EH19" s="36"/>
      <c r="EI19" s="36"/>
      <c r="EJ19" s="35">
        <v>16500</v>
      </c>
      <c r="EK19" s="36"/>
      <c r="EL19" s="36"/>
      <c r="EM19" s="36"/>
      <c r="EN19" s="36"/>
      <c r="EO19" s="35" t="s">
        <v>116</v>
      </c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7">
        <v>2</v>
      </c>
      <c r="FA19" s="5">
        <v>3</v>
      </c>
      <c r="FB19" s="37"/>
      <c r="FC19" s="37"/>
      <c r="FD19" s="35">
        <v>8000</v>
      </c>
      <c r="FE19" s="37"/>
      <c r="FF19" s="37"/>
      <c r="FG19" s="37"/>
      <c r="FH19" s="37"/>
      <c r="FI19" s="35" t="s">
        <v>126</v>
      </c>
      <c r="FJ19" s="37"/>
      <c r="FK19" s="37"/>
      <c r="FL19" s="37"/>
      <c r="FM19" s="35"/>
      <c r="FN19" s="35"/>
      <c r="FO19" s="35"/>
      <c r="FP19" s="35"/>
      <c r="FQ19" s="35"/>
      <c r="FR19" s="35"/>
      <c r="FS19" s="37"/>
      <c r="FT19" s="37"/>
      <c r="FU19" s="37"/>
      <c r="FV19" s="35">
        <v>16500</v>
      </c>
      <c r="FW19" s="37"/>
      <c r="FX19" s="37"/>
      <c r="FY19" s="37"/>
      <c r="FZ19" s="37"/>
      <c r="GA19" s="35" t="s">
        <v>116</v>
      </c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12"/>
    </row>
    <row r="20" spans="2:194" s="3" customFormat="1" ht="25.5" customHeight="1" x14ac:dyDescent="0.35">
      <c r="B20" s="7">
        <v>7</v>
      </c>
      <c r="C20" s="2" t="s">
        <v>16</v>
      </c>
      <c r="D20" s="7">
        <v>1</v>
      </c>
      <c r="E20" s="5">
        <v>0</v>
      </c>
      <c r="F20" s="37"/>
      <c r="G20" s="37"/>
      <c r="H20" s="35">
        <v>8000</v>
      </c>
      <c r="I20" s="37"/>
      <c r="J20" s="37"/>
      <c r="K20" s="37"/>
      <c r="L20" s="37"/>
      <c r="M20" s="35" t="s">
        <v>126</v>
      </c>
      <c r="N20" s="37"/>
      <c r="O20" s="36" t="s">
        <v>96</v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>
        <v>16500</v>
      </c>
      <c r="AA20" s="35"/>
      <c r="AB20" s="35"/>
      <c r="AC20" s="35"/>
      <c r="AD20" s="35"/>
      <c r="AE20" s="35" t="s">
        <v>116</v>
      </c>
      <c r="AF20" s="35"/>
      <c r="AG20" s="36" t="s">
        <v>96</v>
      </c>
      <c r="AH20" s="36"/>
      <c r="AI20" s="36"/>
      <c r="AJ20" s="36"/>
      <c r="AK20" s="36"/>
      <c r="AL20" s="36"/>
      <c r="AM20" s="36"/>
      <c r="AN20" s="36"/>
      <c r="AO20" s="36"/>
      <c r="AP20" s="7"/>
      <c r="AQ20" s="5"/>
      <c r="AR20" s="37"/>
      <c r="AS20" s="37"/>
      <c r="AT20" s="35">
        <v>8000</v>
      </c>
      <c r="AU20" s="37"/>
      <c r="AV20" s="37"/>
      <c r="AW20" s="37"/>
      <c r="AX20" s="37"/>
      <c r="AY20" s="35" t="s">
        <v>126</v>
      </c>
      <c r="AZ20" s="37"/>
      <c r="BA20" s="36" t="s">
        <v>96</v>
      </c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>
        <v>16500</v>
      </c>
      <c r="BM20" s="35"/>
      <c r="BN20" s="35"/>
      <c r="BO20" s="35"/>
      <c r="BP20" s="35"/>
      <c r="BQ20" s="35" t="s">
        <v>116</v>
      </c>
      <c r="BR20" s="35"/>
      <c r="BS20" s="36" t="s">
        <v>96</v>
      </c>
      <c r="BT20" s="36"/>
      <c r="BU20" s="36"/>
      <c r="BV20" s="36"/>
      <c r="BW20" s="36"/>
      <c r="BX20" s="36"/>
      <c r="BY20" s="36"/>
      <c r="BZ20" s="36"/>
      <c r="CA20" s="36"/>
      <c r="CB20" s="7"/>
      <c r="CC20" s="4"/>
      <c r="CD20" s="37"/>
      <c r="CE20" s="37"/>
      <c r="CF20" s="35">
        <v>8000</v>
      </c>
      <c r="CG20" s="37"/>
      <c r="CH20" s="37"/>
      <c r="CI20" s="37"/>
      <c r="CJ20" s="37"/>
      <c r="CK20" s="35" t="s">
        <v>126</v>
      </c>
      <c r="CL20" s="37"/>
      <c r="CM20" s="36" t="s">
        <v>96</v>
      </c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>
        <v>16500</v>
      </c>
      <c r="CY20" s="35"/>
      <c r="CZ20" s="35"/>
      <c r="DA20" s="35"/>
      <c r="DB20" s="35"/>
      <c r="DC20" s="35" t="s">
        <v>116</v>
      </c>
      <c r="DD20" s="35"/>
      <c r="DE20" s="36" t="s">
        <v>96</v>
      </c>
      <c r="DF20" s="36"/>
      <c r="DG20" s="36"/>
      <c r="DH20" s="36"/>
      <c r="DI20" s="36"/>
      <c r="DJ20" s="36"/>
      <c r="DK20" s="36"/>
      <c r="DL20" s="36"/>
      <c r="DM20" s="36"/>
      <c r="DN20" s="7"/>
      <c r="DO20" s="4"/>
      <c r="DP20" s="36"/>
      <c r="DQ20" s="36"/>
      <c r="DR20" s="35">
        <v>8000</v>
      </c>
      <c r="DS20" s="37"/>
      <c r="DT20" s="37"/>
      <c r="DU20" s="37"/>
      <c r="DV20" s="37"/>
      <c r="DW20" s="35" t="s">
        <v>126</v>
      </c>
      <c r="DX20" s="36"/>
      <c r="DY20" s="36"/>
      <c r="DZ20" s="36"/>
      <c r="EA20" s="35"/>
      <c r="EB20" s="35"/>
      <c r="EC20" s="35"/>
      <c r="ED20" s="35"/>
      <c r="EE20" s="35"/>
      <c r="EF20" s="35"/>
      <c r="EG20" s="36"/>
      <c r="EH20" s="36"/>
      <c r="EI20" s="36"/>
      <c r="EJ20" s="35">
        <v>16500</v>
      </c>
      <c r="EK20" s="36"/>
      <c r="EL20" s="36"/>
      <c r="EM20" s="36"/>
      <c r="EN20" s="36"/>
      <c r="EO20" s="35" t="s">
        <v>116</v>
      </c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7"/>
      <c r="FA20" s="5"/>
      <c r="FB20" s="37"/>
      <c r="FC20" s="37"/>
      <c r="FD20" s="35">
        <v>8000</v>
      </c>
      <c r="FE20" s="37"/>
      <c r="FF20" s="37"/>
      <c r="FG20" s="37"/>
      <c r="FH20" s="37"/>
      <c r="FI20" s="35" t="s">
        <v>126</v>
      </c>
      <c r="FJ20" s="37"/>
      <c r="FK20" s="37"/>
      <c r="FL20" s="37"/>
      <c r="FM20" s="35"/>
      <c r="FN20" s="35"/>
      <c r="FO20" s="35"/>
      <c r="FP20" s="35"/>
      <c r="FQ20" s="35"/>
      <c r="FR20" s="35"/>
      <c r="FS20" s="37"/>
      <c r="FT20" s="37"/>
      <c r="FU20" s="37"/>
      <c r="FV20" s="35">
        <v>16500</v>
      </c>
      <c r="FW20" s="37"/>
      <c r="FX20" s="37"/>
      <c r="FY20" s="37"/>
      <c r="FZ20" s="37"/>
      <c r="GA20" s="35" t="s">
        <v>116</v>
      </c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6"/>
    </row>
    <row r="21" spans="2:194" s="3" customFormat="1" ht="25.5" customHeight="1" x14ac:dyDescent="0.35">
      <c r="B21" s="7">
        <v>8</v>
      </c>
      <c r="C21" s="2" t="s">
        <v>17</v>
      </c>
      <c r="D21" s="7">
        <v>16</v>
      </c>
      <c r="E21" s="4">
        <v>0</v>
      </c>
      <c r="F21" s="36" t="s">
        <v>96</v>
      </c>
      <c r="G21" s="36"/>
      <c r="H21" s="36"/>
      <c r="I21" s="36"/>
      <c r="J21" s="36"/>
      <c r="K21" s="36"/>
      <c r="L21" s="36"/>
      <c r="M21" s="36"/>
      <c r="N21" s="36"/>
      <c r="O21" s="36" t="s">
        <v>96</v>
      </c>
      <c r="P21" s="36"/>
      <c r="Q21" s="36"/>
      <c r="R21" s="36"/>
      <c r="S21" s="36"/>
      <c r="T21" s="36"/>
      <c r="U21" s="36"/>
      <c r="V21" s="36"/>
      <c r="W21" s="36"/>
      <c r="X21" s="36" t="s">
        <v>96</v>
      </c>
      <c r="Y21" s="36"/>
      <c r="Z21" s="35"/>
      <c r="AA21" s="35"/>
      <c r="AB21" s="35"/>
      <c r="AC21" s="35"/>
      <c r="AD21" s="36"/>
      <c r="AE21" s="36"/>
      <c r="AF21" s="36"/>
      <c r="AG21" s="36" t="s">
        <v>96</v>
      </c>
      <c r="AH21" s="36"/>
      <c r="AI21" s="36"/>
      <c r="AJ21" s="36"/>
      <c r="AK21" s="36"/>
      <c r="AL21" s="36"/>
      <c r="AM21" s="36"/>
      <c r="AN21" s="36"/>
      <c r="AO21" s="36"/>
      <c r="AP21" s="7">
        <v>13</v>
      </c>
      <c r="AQ21" s="4">
        <v>7</v>
      </c>
      <c r="AR21" s="36" t="s">
        <v>96</v>
      </c>
      <c r="AS21" s="36"/>
      <c r="AT21" s="36"/>
      <c r="AU21" s="36"/>
      <c r="AV21" s="36"/>
      <c r="AW21" s="36"/>
      <c r="AX21" s="36"/>
      <c r="AY21" s="36"/>
      <c r="AZ21" s="36"/>
      <c r="BA21" s="36" t="s">
        <v>96</v>
      </c>
      <c r="BB21" s="36"/>
      <c r="BC21" s="36"/>
      <c r="BD21" s="36"/>
      <c r="BE21" s="36"/>
      <c r="BF21" s="36"/>
      <c r="BG21" s="36"/>
      <c r="BH21" s="36"/>
      <c r="BI21" s="36"/>
      <c r="BJ21" s="36" t="s">
        <v>96</v>
      </c>
      <c r="BK21" s="36"/>
      <c r="BL21" s="36"/>
      <c r="BM21" s="36"/>
      <c r="BN21" s="36"/>
      <c r="BO21" s="36"/>
      <c r="BP21" s="36"/>
      <c r="BQ21" s="36"/>
      <c r="BR21" s="36"/>
      <c r="BS21" s="36" t="s">
        <v>96</v>
      </c>
      <c r="BT21" s="36"/>
      <c r="BU21" s="36"/>
      <c r="BV21" s="36"/>
      <c r="BW21" s="36"/>
      <c r="BX21" s="36"/>
      <c r="BY21" s="36"/>
      <c r="BZ21" s="36"/>
      <c r="CA21" s="36"/>
      <c r="CB21" s="7">
        <v>13</v>
      </c>
      <c r="CC21" s="4">
        <v>0</v>
      </c>
      <c r="CD21" s="36" t="s">
        <v>96</v>
      </c>
      <c r="CE21" s="36"/>
      <c r="CF21" s="36"/>
      <c r="CG21" s="36"/>
      <c r="CH21" s="36"/>
      <c r="CI21" s="36"/>
      <c r="CJ21" s="36"/>
      <c r="CK21" s="36"/>
      <c r="CL21" s="36"/>
      <c r="CM21" s="36" t="s">
        <v>96</v>
      </c>
      <c r="CN21" s="36"/>
      <c r="CO21" s="36"/>
      <c r="CP21" s="36"/>
      <c r="CQ21" s="36"/>
      <c r="CR21" s="36"/>
      <c r="CS21" s="36"/>
      <c r="CT21" s="36"/>
      <c r="CU21" s="36"/>
      <c r="CV21" s="36" t="s">
        <v>96</v>
      </c>
      <c r="CW21" s="36"/>
      <c r="CX21" s="36"/>
      <c r="CY21" s="36"/>
      <c r="CZ21" s="36"/>
      <c r="DA21" s="36"/>
      <c r="DB21" s="36"/>
      <c r="DC21" s="36"/>
      <c r="DD21" s="36"/>
      <c r="DE21" s="36" t="s">
        <v>96</v>
      </c>
      <c r="DF21" s="36"/>
      <c r="DG21" s="36"/>
      <c r="DH21" s="36"/>
      <c r="DI21" s="36"/>
      <c r="DJ21" s="36"/>
      <c r="DK21" s="36"/>
      <c r="DL21" s="36"/>
      <c r="DM21" s="36"/>
      <c r="DN21" s="7">
        <v>13</v>
      </c>
      <c r="DO21" s="4">
        <v>0</v>
      </c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7">
        <v>13</v>
      </c>
      <c r="FA21" s="5">
        <v>0</v>
      </c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6"/>
      <c r="FN21" s="36"/>
      <c r="FO21" s="36"/>
      <c r="FP21" s="36"/>
      <c r="FQ21" s="36"/>
      <c r="FR21" s="36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12"/>
    </row>
    <row r="22" spans="2:194" s="3" customFormat="1" ht="25.5" customHeight="1" x14ac:dyDescent="0.35">
      <c r="B22" s="7">
        <v>9</v>
      </c>
      <c r="C22" s="2" t="s">
        <v>18</v>
      </c>
      <c r="D22" s="7">
        <v>5</v>
      </c>
      <c r="E22" s="4">
        <v>0</v>
      </c>
      <c r="F22" s="36" t="s">
        <v>96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>
        <v>1500</v>
      </c>
      <c r="R22" s="36"/>
      <c r="S22" s="36"/>
      <c r="T22" s="36"/>
      <c r="U22" s="36"/>
      <c r="V22" s="36" t="s">
        <v>117</v>
      </c>
      <c r="W22" s="36"/>
      <c r="X22" s="36" t="s">
        <v>96</v>
      </c>
      <c r="Y22" s="36"/>
      <c r="Z22" s="35"/>
      <c r="AA22" s="35"/>
      <c r="AB22" s="35"/>
      <c r="AC22" s="35"/>
      <c r="AD22" s="36"/>
      <c r="AE22" s="36"/>
      <c r="AF22" s="36"/>
      <c r="AG22" s="8"/>
      <c r="AH22" s="8"/>
      <c r="AI22" s="8">
        <v>0</v>
      </c>
      <c r="AJ22" s="8"/>
      <c r="AK22" s="8"/>
      <c r="AL22" s="8"/>
      <c r="AM22" s="8"/>
      <c r="AN22" s="8" t="s">
        <v>121</v>
      </c>
      <c r="AO22" s="8"/>
      <c r="AP22" s="7">
        <v>5</v>
      </c>
      <c r="AQ22" s="4">
        <v>0</v>
      </c>
      <c r="AR22" s="36" t="s">
        <v>96</v>
      </c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>
        <v>1500</v>
      </c>
      <c r="BD22" s="36"/>
      <c r="BE22" s="36"/>
      <c r="BF22" s="36"/>
      <c r="BG22" s="36"/>
      <c r="BH22" s="36" t="s">
        <v>117</v>
      </c>
      <c r="BI22" s="36"/>
      <c r="BJ22" s="36" t="s">
        <v>96</v>
      </c>
      <c r="BK22" s="36"/>
      <c r="BL22" s="36"/>
      <c r="BM22" s="36"/>
      <c r="BN22" s="36"/>
      <c r="BO22" s="36"/>
      <c r="BP22" s="36"/>
      <c r="BQ22" s="36"/>
      <c r="BR22" s="36"/>
      <c r="BS22" s="8"/>
      <c r="BT22" s="8"/>
      <c r="BU22" s="8">
        <v>0</v>
      </c>
      <c r="BV22" s="8"/>
      <c r="BW22" s="8"/>
      <c r="BX22" s="8"/>
      <c r="BY22" s="8"/>
      <c r="BZ22" s="8" t="s">
        <v>121</v>
      </c>
      <c r="CA22" s="8"/>
      <c r="CB22" s="7">
        <v>5</v>
      </c>
      <c r="CC22" s="4">
        <v>0</v>
      </c>
      <c r="CD22" s="36" t="s">
        <v>96</v>
      </c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>
        <v>1500</v>
      </c>
      <c r="CP22" s="36"/>
      <c r="CQ22" s="36"/>
      <c r="CR22" s="36"/>
      <c r="CS22" s="36"/>
      <c r="CT22" s="36" t="s">
        <v>117</v>
      </c>
      <c r="CU22" s="36"/>
      <c r="CV22" s="36" t="s">
        <v>96</v>
      </c>
      <c r="CW22" s="36"/>
      <c r="CX22" s="36"/>
      <c r="CY22" s="36"/>
      <c r="CZ22" s="36"/>
      <c r="DA22" s="36"/>
      <c r="DB22" s="36"/>
      <c r="DC22" s="36"/>
      <c r="DD22" s="36"/>
      <c r="DE22" s="8"/>
      <c r="DF22" s="8"/>
      <c r="DG22" s="8">
        <v>0</v>
      </c>
      <c r="DH22" s="8"/>
      <c r="DI22" s="8"/>
      <c r="DJ22" s="8"/>
      <c r="DK22" s="8"/>
      <c r="DL22" s="8" t="s">
        <v>121</v>
      </c>
      <c r="DM22" s="8"/>
      <c r="DN22" s="7">
        <v>5</v>
      </c>
      <c r="DO22" s="4">
        <v>0</v>
      </c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>
        <v>1500</v>
      </c>
      <c r="EB22" s="36"/>
      <c r="EC22" s="36"/>
      <c r="ED22" s="36"/>
      <c r="EE22" s="36"/>
      <c r="EF22" s="36" t="s">
        <v>117</v>
      </c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8">
        <v>0</v>
      </c>
      <c r="ET22" s="8"/>
      <c r="EU22" s="8"/>
      <c r="EV22" s="8"/>
      <c r="EW22" s="8"/>
      <c r="EX22" s="8" t="s">
        <v>121</v>
      </c>
      <c r="EY22" s="36"/>
      <c r="EZ22" s="7">
        <v>5</v>
      </c>
      <c r="FA22" s="5">
        <v>0</v>
      </c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6">
        <v>1500</v>
      </c>
      <c r="FN22" s="36"/>
      <c r="FO22" s="36"/>
      <c r="FP22" s="36"/>
      <c r="FQ22" s="36"/>
      <c r="FR22" s="36" t="s">
        <v>117</v>
      </c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8">
        <v>0</v>
      </c>
      <c r="GF22" s="8"/>
      <c r="GG22" s="8"/>
      <c r="GH22" s="8"/>
      <c r="GI22" s="8"/>
      <c r="GJ22" s="8" t="s">
        <v>121</v>
      </c>
      <c r="GK22" s="37"/>
      <c r="GL22" s="12"/>
    </row>
    <row r="23" spans="2:194" s="3" customFormat="1" ht="25.5" customHeight="1" x14ac:dyDescent="0.35">
      <c r="B23" s="7">
        <v>10</v>
      </c>
      <c r="C23" s="2" t="s">
        <v>19</v>
      </c>
      <c r="D23" s="7">
        <v>4</v>
      </c>
      <c r="E23" s="4">
        <v>0</v>
      </c>
      <c r="F23" s="36" t="s">
        <v>96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>
        <v>1500</v>
      </c>
      <c r="R23" s="36"/>
      <c r="S23" s="36"/>
      <c r="T23" s="36"/>
      <c r="U23" s="36"/>
      <c r="V23" s="36" t="s">
        <v>117</v>
      </c>
      <c r="W23" s="36"/>
      <c r="X23" s="36" t="s">
        <v>96</v>
      </c>
      <c r="Y23" s="36"/>
      <c r="Z23" s="35"/>
      <c r="AA23" s="35"/>
      <c r="AB23" s="35"/>
      <c r="AC23" s="35"/>
      <c r="AD23" s="36"/>
      <c r="AE23" s="36"/>
      <c r="AF23" s="36"/>
      <c r="AG23" s="8"/>
      <c r="AH23" s="8"/>
      <c r="AI23" s="8">
        <v>0</v>
      </c>
      <c r="AJ23" s="8"/>
      <c r="AK23" s="8"/>
      <c r="AL23" s="8"/>
      <c r="AM23" s="8"/>
      <c r="AN23" s="8" t="s">
        <v>121</v>
      </c>
      <c r="AO23" s="8"/>
      <c r="AP23" s="7">
        <v>4</v>
      </c>
      <c r="AQ23" s="4">
        <v>0</v>
      </c>
      <c r="AR23" s="36" t="s">
        <v>96</v>
      </c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>
        <v>1500</v>
      </c>
      <c r="BD23" s="36"/>
      <c r="BE23" s="36"/>
      <c r="BF23" s="36"/>
      <c r="BG23" s="36"/>
      <c r="BH23" s="36" t="s">
        <v>117</v>
      </c>
      <c r="BI23" s="36"/>
      <c r="BJ23" s="36" t="s">
        <v>96</v>
      </c>
      <c r="BK23" s="36"/>
      <c r="BL23" s="36"/>
      <c r="BM23" s="36"/>
      <c r="BN23" s="36"/>
      <c r="BO23" s="36"/>
      <c r="BP23" s="36"/>
      <c r="BQ23" s="36"/>
      <c r="BR23" s="36"/>
      <c r="BS23" s="8"/>
      <c r="BT23" s="8"/>
      <c r="BU23" s="8">
        <v>0</v>
      </c>
      <c r="BV23" s="8"/>
      <c r="BW23" s="8"/>
      <c r="BX23" s="8"/>
      <c r="BY23" s="8"/>
      <c r="BZ23" s="8" t="s">
        <v>121</v>
      </c>
      <c r="CA23" s="8"/>
      <c r="CB23" s="7">
        <v>4</v>
      </c>
      <c r="CC23" s="4">
        <v>0</v>
      </c>
      <c r="CD23" s="36" t="s">
        <v>96</v>
      </c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>
        <v>1500</v>
      </c>
      <c r="CP23" s="36"/>
      <c r="CQ23" s="36"/>
      <c r="CR23" s="36"/>
      <c r="CS23" s="36"/>
      <c r="CT23" s="36" t="s">
        <v>117</v>
      </c>
      <c r="CU23" s="36"/>
      <c r="CV23" s="36" t="s">
        <v>96</v>
      </c>
      <c r="CW23" s="36"/>
      <c r="CX23" s="36"/>
      <c r="CY23" s="36"/>
      <c r="CZ23" s="36"/>
      <c r="DA23" s="36"/>
      <c r="DB23" s="36"/>
      <c r="DC23" s="36"/>
      <c r="DD23" s="36"/>
      <c r="DE23" s="8"/>
      <c r="DF23" s="8"/>
      <c r="DG23" s="8">
        <v>0</v>
      </c>
      <c r="DH23" s="8"/>
      <c r="DI23" s="8"/>
      <c r="DJ23" s="8"/>
      <c r="DK23" s="8"/>
      <c r="DL23" s="8" t="s">
        <v>121</v>
      </c>
      <c r="DM23" s="8"/>
      <c r="DN23" s="7">
        <v>4</v>
      </c>
      <c r="DO23" s="4">
        <v>0</v>
      </c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>
        <v>1500</v>
      </c>
      <c r="EB23" s="36"/>
      <c r="EC23" s="36"/>
      <c r="ED23" s="36"/>
      <c r="EE23" s="36"/>
      <c r="EF23" s="36" t="s">
        <v>117</v>
      </c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8">
        <v>0</v>
      </c>
      <c r="ET23" s="8"/>
      <c r="EU23" s="8"/>
      <c r="EV23" s="8"/>
      <c r="EW23" s="8"/>
      <c r="EX23" s="8" t="s">
        <v>121</v>
      </c>
      <c r="EY23" s="36"/>
      <c r="EZ23" s="7">
        <v>4</v>
      </c>
      <c r="FA23" s="5">
        <v>2</v>
      </c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6">
        <v>1500</v>
      </c>
      <c r="FN23" s="36"/>
      <c r="FO23" s="36"/>
      <c r="FP23" s="36"/>
      <c r="FQ23" s="36"/>
      <c r="FR23" s="36" t="s">
        <v>117</v>
      </c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8">
        <v>0</v>
      </c>
      <c r="GF23" s="8"/>
      <c r="GG23" s="8"/>
      <c r="GH23" s="8"/>
      <c r="GI23" s="8"/>
      <c r="GJ23" s="8" t="s">
        <v>121</v>
      </c>
      <c r="GK23" s="37"/>
      <c r="GL23" s="12"/>
    </row>
    <row r="24" spans="2:194" s="3" customFormat="1" ht="25.5" customHeight="1" x14ac:dyDescent="0.35">
      <c r="B24" s="7">
        <v>11</v>
      </c>
      <c r="C24" s="2" t="s">
        <v>20</v>
      </c>
      <c r="D24" s="7">
        <v>2</v>
      </c>
      <c r="E24" s="4">
        <v>0</v>
      </c>
      <c r="F24" s="36" t="s">
        <v>96</v>
      </c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>
        <v>1500</v>
      </c>
      <c r="R24" s="36"/>
      <c r="S24" s="36"/>
      <c r="T24" s="36"/>
      <c r="U24" s="36"/>
      <c r="V24" s="36" t="s">
        <v>117</v>
      </c>
      <c r="W24" s="36"/>
      <c r="X24" s="36" t="s">
        <v>96</v>
      </c>
      <c r="Y24" s="36"/>
      <c r="Z24" s="35"/>
      <c r="AA24" s="35"/>
      <c r="AB24" s="35"/>
      <c r="AC24" s="35"/>
      <c r="AD24" s="36"/>
      <c r="AE24" s="36"/>
      <c r="AF24" s="36"/>
      <c r="AG24" s="8"/>
      <c r="AH24" s="8"/>
      <c r="AI24" s="8">
        <v>0</v>
      </c>
      <c r="AJ24" s="8"/>
      <c r="AK24" s="8"/>
      <c r="AL24" s="8"/>
      <c r="AM24" s="8"/>
      <c r="AN24" s="8" t="s">
        <v>121</v>
      </c>
      <c r="AO24" s="8"/>
      <c r="AP24" s="7">
        <v>2</v>
      </c>
      <c r="AQ24" s="4">
        <v>0</v>
      </c>
      <c r="AR24" s="36" t="s">
        <v>96</v>
      </c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>
        <v>1500</v>
      </c>
      <c r="BD24" s="36"/>
      <c r="BE24" s="36"/>
      <c r="BF24" s="36"/>
      <c r="BG24" s="36"/>
      <c r="BH24" s="36" t="s">
        <v>117</v>
      </c>
      <c r="BI24" s="36"/>
      <c r="BJ24" s="36" t="s">
        <v>96</v>
      </c>
      <c r="BK24" s="36"/>
      <c r="BL24" s="36"/>
      <c r="BM24" s="36"/>
      <c r="BN24" s="36"/>
      <c r="BO24" s="36"/>
      <c r="BP24" s="36"/>
      <c r="BQ24" s="36"/>
      <c r="BR24" s="36"/>
      <c r="BS24" s="8"/>
      <c r="BT24" s="8"/>
      <c r="BU24" s="8">
        <v>0</v>
      </c>
      <c r="BV24" s="8"/>
      <c r="BW24" s="8"/>
      <c r="BX24" s="8"/>
      <c r="BY24" s="8"/>
      <c r="BZ24" s="8" t="s">
        <v>121</v>
      </c>
      <c r="CA24" s="8"/>
      <c r="CB24" s="7">
        <v>2</v>
      </c>
      <c r="CC24" s="4">
        <v>0</v>
      </c>
      <c r="CD24" s="36" t="s">
        <v>96</v>
      </c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>
        <v>1500</v>
      </c>
      <c r="CP24" s="36"/>
      <c r="CQ24" s="36"/>
      <c r="CR24" s="36"/>
      <c r="CS24" s="36"/>
      <c r="CT24" s="36" t="s">
        <v>117</v>
      </c>
      <c r="CU24" s="36"/>
      <c r="CV24" s="36" t="s">
        <v>96</v>
      </c>
      <c r="CW24" s="36"/>
      <c r="CX24" s="36"/>
      <c r="CY24" s="36"/>
      <c r="CZ24" s="36"/>
      <c r="DA24" s="36"/>
      <c r="DB24" s="36"/>
      <c r="DC24" s="36"/>
      <c r="DD24" s="36"/>
      <c r="DE24" s="8"/>
      <c r="DF24" s="8"/>
      <c r="DG24" s="8">
        <v>0</v>
      </c>
      <c r="DH24" s="8"/>
      <c r="DI24" s="8"/>
      <c r="DJ24" s="8"/>
      <c r="DK24" s="8"/>
      <c r="DL24" s="8" t="s">
        <v>121</v>
      </c>
      <c r="DM24" s="8"/>
      <c r="DN24" s="7">
        <v>2</v>
      </c>
      <c r="DO24" s="4">
        <v>0</v>
      </c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>
        <v>1500</v>
      </c>
      <c r="EB24" s="36"/>
      <c r="EC24" s="36"/>
      <c r="ED24" s="36"/>
      <c r="EE24" s="36"/>
      <c r="EF24" s="36" t="s">
        <v>117</v>
      </c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8">
        <v>0</v>
      </c>
      <c r="ET24" s="8"/>
      <c r="EU24" s="8"/>
      <c r="EV24" s="8"/>
      <c r="EW24" s="8"/>
      <c r="EX24" s="8" t="s">
        <v>121</v>
      </c>
      <c r="EY24" s="36"/>
      <c r="EZ24" s="7">
        <v>2</v>
      </c>
      <c r="FA24" s="5">
        <v>4</v>
      </c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6">
        <v>1500</v>
      </c>
      <c r="FN24" s="36"/>
      <c r="FO24" s="36"/>
      <c r="FP24" s="36"/>
      <c r="FQ24" s="36"/>
      <c r="FR24" s="36" t="s">
        <v>117</v>
      </c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8">
        <v>0</v>
      </c>
      <c r="GF24" s="8"/>
      <c r="GG24" s="8"/>
      <c r="GH24" s="8"/>
      <c r="GI24" s="8"/>
      <c r="GJ24" s="8" t="s">
        <v>121</v>
      </c>
      <c r="GK24" s="37"/>
      <c r="GL24" s="12"/>
    </row>
    <row r="25" spans="2:194" s="3" customFormat="1" ht="25.5" customHeight="1" thickBot="1" x14ac:dyDescent="0.4">
      <c r="B25" s="9">
        <v>12</v>
      </c>
      <c r="C25" s="31" t="s">
        <v>21</v>
      </c>
      <c r="D25" s="9">
        <v>15</v>
      </c>
      <c r="E25" s="10">
        <v>5</v>
      </c>
      <c r="F25" s="36" t="s">
        <v>96</v>
      </c>
      <c r="G25" s="36"/>
      <c r="H25" s="36"/>
      <c r="I25" s="36"/>
      <c r="J25" s="36"/>
      <c r="K25" s="36"/>
      <c r="L25" s="36"/>
      <c r="M25" s="36"/>
      <c r="N25" s="36"/>
      <c r="O25" s="36" t="s">
        <v>96</v>
      </c>
      <c r="P25" s="36"/>
      <c r="Q25" s="36"/>
      <c r="R25" s="36"/>
      <c r="S25" s="36"/>
      <c r="T25" s="36"/>
      <c r="U25" s="36"/>
      <c r="V25" s="36"/>
      <c r="W25" s="36"/>
      <c r="X25" s="36" t="s">
        <v>96</v>
      </c>
      <c r="Y25" s="36"/>
      <c r="Z25" s="35"/>
      <c r="AA25" s="35"/>
      <c r="AB25" s="35"/>
      <c r="AC25" s="35"/>
      <c r="AD25" s="36"/>
      <c r="AE25" s="36"/>
      <c r="AF25" s="36"/>
      <c r="AG25" s="36" t="s">
        <v>96</v>
      </c>
      <c r="AH25" s="36"/>
      <c r="AI25" s="36"/>
      <c r="AJ25" s="36"/>
      <c r="AK25" s="36"/>
      <c r="AL25" s="36"/>
      <c r="AM25" s="36"/>
      <c r="AN25" s="36"/>
      <c r="AO25" s="36"/>
      <c r="AP25" s="9">
        <v>12</v>
      </c>
      <c r="AQ25" s="10">
        <v>0</v>
      </c>
      <c r="AR25" s="36" t="s">
        <v>96</v>
      </c>
      <c r="AS25" s="36"/>
      <c r="AT25" s="36"/>
      <c r="AU25" s="36"/>
      <c r="AV25" s="36"/>
      <c r="AW25" s="36"/>
      <c r="AX25" s="36"/>
      <c r="AY25" s="36"/>
      <c r="AZ25" s="36"/>
      <c r="BA25" s="36" t="s">
        <v>96</v>
      </c>
      <c r="BB25" s="36"/>
      <c r="BC25" s="36"/>
      <c r="BD25" s="36"/>
      <c r="BE25" s="36"/>
      <c r="BF25" s="36"/>
      <c r="BG25" s="36"/>
      <c r="BH25" s="36"/>
      <c r="BI25" s="36"/>
      <c r="BJ25" s="36" t="s">
        <v>96</v>
      </c>
      <c r="BK25" s="36"/>
      <c r="BL25" s="36"/>
      <c r="BM25" s="36"/>
      <c r="BN25" s="36"/>
      <c r="BO25" s="36"/>
      <c r="BP25" s="36"/>
      <c r="BQ25" s="36"/>
      <c r="BR25" s="36"/>
      <c r="BS25" s="36" t="s">
        <v>96</v>
      </c>
      <c r="BT25" s="36"/>
      <c r="BU25" s="36"/>
      <c r="BV25" s="36"/>
      <c r="BW25" s="36"/>
      <c r="BX25" s="36"/>
      <c r="BY25" s="36"/>
      <c r="BZ25" s="36"/>
      <c r="CA25" s="36"/>
      <c r="CB25" s="9">
        <v>12</v>
      </c>
      <c r="CC25" s="10">
        <v>0</v>
      </c>
      <c r="CD25" s="36" t="s">
        <v>96</v>
      </c>
      <c r="CE25" s="36"/>
      <c r="CF25" s="36"/>
      <c r="CG25" s="36"/>
      <c r="CH25" s="36"/>
      <c r="CI25" s="36"/>
      <c r="CJ25" s="36"/>
      <c r="CK25" s="36"/>
      <c r="CL25" s="36"/>
      <c r="CM25" s="36" t="s">
        <v>96</v>
      </c>
      <c r="CN25" s="36"/>
      <c r="CO25" s="36"/>
      <c r="CP25" s="36"/>
      <c r="CQ25" s="36"/>
      <c r="CR25" s="36"/>
      <c r="CS25" s="36"/>
      <c r="CT25" s="36"/>
      <c r="CU25" s="36"/>
      <c r="CV25" s="36" t="s">
        <v>96</v>
      </c>
      <c r="CW25" s="36"/>
      <c r="CX25" s="36"/>
      <c r="CY25" s="36"/>
      <c r="CZ25" s="36"/>
      <c r="DA25" s="36"/>
      <c r="DB25" s="36"/>
      <c r="DC25" s="36"/>
      <c r="DD25" s="36"/>
      <c r="DE25" s="36" t="s">
        <v>96</v>
      </c>
      <c r="DF25" s="36"/>
      <c r="DG25" s="36"/>
      <c r="DH25" s="36"/>
      <c r="DI25" s="36"/>
      <c r="DJ25" s="36"/>
      <c r="DK25" s="36"/>
      <c r="DL25" s="36"/>
      <c r="DM25" s="36"/>
      <c r="DN25" s="9">
        <v>12</v>
      </c>
      <c r="DO25" s="10">
        <v>0</v>
      </c>
      <c r="DP25" s="38"/>
      <c r="DQ25" s="38"/>
      <c r="DR25" s="38"/>
      <c r="DS25" s="38"/>
      <c r="DT25" s="38"/>
      <c r="DU25" s="38"/>
      <c r="DV25" s="38"/>
      <c r="DW25" s="38"/>
      <c r="DX25" s="38"/>
      <c r="DY25" s="38"/>
      <c r="DZ25" s="38"/>
      <c r="EA25" s="38"/>
      <c r="EB25" s="38"/>
      <c r="EC25" s="38"/>
      <c r="ED25" s="38"/>
      <c r="EE25" s="38"/>
      <c r="EF25" s="38"/>
      <c r="EG25" s="38"/>
      <c r="EH25" s="38"/>
      <c r="EI25" s="38"/>
      <c r="EJ25" s="38"/>
      <c r="EK25" s="38"/>
      <c r="EL25" s="38"/>
      <c r="EM25" s="38"/>
      <c r="EN25" s="38"/>
      <c r="EO25" s="38"/>
      <c r="EP25" s="38"/>
      <c r="EQ25" s="38"/>
      <c r="ER25" s="38"/>
      <c r="ES25" s="38"/>
      <c r="ET25" s="38"/>
      <c r="EU25" s="38"/>
      <c r="EV25" s="38"/>
      <c r="EW25" s="38"/>
      <c r="EX25" s="38"/>
      <c r="EY25" s="38"/>
      <c r="EZ25" s="9">
        <v>12</v>
      </c>
      <c r="FA25" s="13">
        <v>0</v>
      </c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32"/>
    </row>
  </sheetData>
  <mergeCells count="55">
    <mergeCell ref="CB8:DM8"/>
    <mergeCell ref="DN8:EY8"/>
    <mergeCell ref="EZ8:GK8"/>
    <mergeCell ref="D9:AO9"/>
    <mergeCell ref="AP9:CA9"/>
    <mergeCell ref="CB9:DM9"/>
    <mergeCell ref="DN9:EY9"/>
    <mergeCell ref="EZ9:GK9"/>
    <mergeCell ref="F11:N11"/>
    <mergeCell ref="O11:W11"/>
    <mergeCell ref="X11:AF11"/>
    <mergeCell ref="D8:AO8"/>
    <mergeCell ref="AP8:CA8"/>
    <mergeCell ref="D10:AO10"/>
    <mergeCell ref="AP10:CA10"/>
    <mergeCell ref="CB10:DM10"/>
    <mergeCell ref="DN10:EY10"/>
    <mergeCell ref="EZ10:GK10"/>
    <mergeCell ref="DE11:DM11"/>
    <mergeCell ref="AG11:AO11"/>
    <mergeCell ref="AR11:AZ11"/>
    <mergeCell ref="BA11:BI11"/>
    <mergeCell ref="BJ11:BR11"/>
    <mergeCell ref="BS11:CA11"/>
    <mergeCell ref="FK11:FS11"/>
    <mergeCell ref="FT11:GB11"/>
    <mergeCell ref="GC11:GK11"/>
    <mergeCell ref="DY11:EG11"/>
    <mergeCell ref="EH11:EP11"/>
    <mergeCell ref="EQ11:EY11"/>
    <mergeCell ref="FB11:FJ11"/>
    <mergeCell ref="F12:N12"/>
    <mergeCell ref="O12:W12"/>
    <mergeCell ref="X12:AF12"/>
    <mergeCell ref="AG12:AO12"/>
    <mergeCell ref="AR12:AZ12"/>
    <mergeCell ref="DP11:DX11"/>
    <mergeCell ref="CD11:CL11"/>
    <mergeCell ref="CM11:CU11"/>
    <mergeCell ref="CV11:DD11"/>
    <mergeCell ref="BA12:BI12"/>
    <mergeCell ref="BJ12:BR12"/>
    <mergeCell ref="BS12:CA12"/>
    <mergeCell ref="CD12:CL12"/>
    <mergeCell ref="CM12:CU12"/>
    <mergeCell ref="CV12:DD12"/>
    <mergeCell ref="DE12:DM12"/>
    <mergeCell ref="DP12:DX12"/>
    <mergeCell ref="FT12:GB12"/>
    <mergeCell ref="GC12:GK12"/>
    <mergeCell ref="DY12:EG12"/>
    <mergeCell ref="EH12:EP12"/>
    <mergeCell ref="EQ12:EY12"/>
    <mergeCell ref="FB12:FJ12"/>
    <mergeCell ref="FK12:FS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Trauma Summary</vt:lpstr>
      <vt:lpstr>Trauma_HR</vt:lpstr>
      <vt:lpstr>Trauma_Equipment</vt:lpstr>
      <vt:lpstr>Trauma_Training</vt:lpstr>
      <vt:lpstr>Burn_New establishment</vt:lpstr>
      <vt:lpstr>Sheet3</vt:lpstr>
      <vt:lpstr>Sheet1</vt:lpstr>
      <vt:lpstr>Training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Priyanka Poonia</dc:creator>
  <cp:lastModifiedBy>Priyanka Poonia</cp:lastModifiedBy>
  <cp:lastPrinted>2023-10-11T07:39:07Z</cp:lastPrinted>
  <dcterms:created xsi:type="dcterms:W3CDTF">2023-10-06T02:07:02Z</dcterms:created>
  <dcterms:modified xsi:type="dcterms:W3CDTF">2023-10-11T07:51:07Z</dcterms:modified>
</cp:coreProperties>
</file>