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SSK\Desktop\"/>
    </mc:Choice>
  </mc:AlternateContent>
  <bookViews>
    <workbookView xWindow="0" yWindow="0" windowWidth="28800" windowHeight="12315" activeTab="2"/>
  </bookViews>
  <sheets>
    <sheet name="PIP 24-26 NHM " sheetId="1" r:id="rId1"/>
    <sheet name="PIP 24-26 NUHM" sheetId="2" r:id="rId2"/>
    <sheet name="4. HRH Budget Proposal" sheetId="3" r:id="rId3"/>
    <sheet name="5. Other HR Related Proposals" sheetId="4" r:id="rId4"/>
  </sheets>
  <definedNames>
    <definedName name="_xlnm._FilterDatabase" localSheetId="2" hidden="1">'4. HRH Budget Proposal'!$C$6:$C$6</definedName>
    <definedName name="_xlnm._FilterDatabase" localSheetId="0" hidden="1">'PIP 24-26 NHM '!$A$2:$Z$187</definedName>
    <definedName name="_xlnm._FilterDatabase" localSheetId="1" hidden="1">'PIP 24-26 NUHM'!$A$2:$X$27</definedName>
    <definedName name="_xlnm.Print_Area" localSheetId="3">'5. Other HR Related Proposals'!$A$1:$H$33</definedName>
    <definedName name="_xlnm.Print_Area" localSheetId="0">'PIP 24-26 NHM '!$B$1:$U$187</definedName>
    <definedName name="_xlnm.Print_Area" localSheetId="1">'PIP 24-26 NUHM'!$B$1:$X$27</definedName>
    <definedName name="_xlnm.Print_Titles" localSheetId="0">'PIP 24-26 NHM '!$2:$2</definedName>
    <definedName name="_xlnm.Print_Titles" localSheetId="1">'PIP 24-26 NUHM'!$2:$2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1" i="3" l="1"/>
  <c r="V21" i="3"/>
  <c r="K21" i="3"/>
  <c r="G21" i="3"/>
  <c r="Z12" i="3"/>
  <c r="V12" i="3"/>
  <c r="K12" i="3"/>
  <c r="G12" i="3"/>
  <c r="Z7" i="3"/>
  <c r="V7" i="3"/>
  <c r="K7" i="3"/>
  <c r="G7" i="3"/>
  <c r="C7" i="3"/>
  <c r="P43" i="2"/>
  <c r="K39" i="2"/>
  <c r="V27" i="2"/>
  <c r="U27" i="2"/>
  <c r="W27" i="2" s="1"/>
  <c r="T27" i="2"/>
  <c r="R27" i="2"/>
  <c r="O27" i="2"/>
  <c r="S27" i="2" s="1"/>
  <c r="L27" i="2"/>
  <c r="U26" i="2"/>
  <c r="W26" i="2" s="1"/>
  <c r="T26" i="2"/>
  <c r="S26" i="2"/>
  <c r="R26" i="2"/>
  <c r="O26" i="2"/>
  <c r="X26" i="2" s="1"/>
  <c r="L26" i="2"/>
  <c r="X25" i="2"/>
  <c r="V25" i="2"/>
  <c r="U25" i="2"/>
  <c r="W25" i="2" s="1"/>
  <c r="T25" i="2"/>
  <c r="S25" i="2"/>
  <c r="R25" i="2"/>
  <c r="O25" i="2"/>
  <c r="L25" i="2"/>
  <c r="W24" i="2"/>
  <c r="U24" i="2"/>
  <c r="V24" i="2" s="1"/>
  <c r="T24" i="2"/>
  <c r="Q24" i="2"/>
  <c r="S24" i="2" s="1"/>
  <c r="O24" i="2"/>
  <c r="X24" i="2" s="1"/>
  <c r="L24" i="2"/>
  <c r="Q23" i="2"/>
  <c r="U23" i="2" s="1"/>
  <c r="O23" i="2"/>
  <c r="X23" i="2" s="1"/>
  <c r="L23" i="2"/>
  <c r="S22" i="2"/>
  <c r="Q22" i="2"/>
  <c r="R22" i="2" s="1"/>
  <c r="O22" i="2"/>
  <c r="X22" i="2" s="1"/>
  <c r="L22" i="2"/>
  <c r="U21" i="2"/>
  <c r="W21" i="2" s="1"/>
  <c r="T21" i="2"/>
  <c r="S21" i="2"/>
  <c r="R21" i="2"/>
  <c r="Q21" i="2"/>
  <c r="O21" i="2"/>
  <c r="X21" i="2" s="1"/>
  <c r="L21" i="2"/>
  <c r="W20" i="2"/>
  <c r="U20" i="2"/>
  <c r="V20" i="2" s="1"/>
  <c r="T20" i="2"/>
  <c r="Q20" i="2"/>
  <c r="S20" i="2" s="1"/>
  <c r="O20" i="2"/>
  <c r="X20" i="2" s="1"/>
  <c r="L20" i="2"/>
  <c r="Q19" i="2"/>
  <c r="U19" i="2" s="1"/>
  <c r="O19" i="2"/>
  <c r="X19" i="2" s="1"/>
  <c r="L19" i="2"/>
  <c r="U18" i="2"/>
  <c r="W18" i="2" s="1"/>
  <c r="S18" i="2"/>
  <c r="O18" i="2"/>
  <c r="R18" i="2" s="1"/>
  <c r="U17" i="2"/>
  <c r="W17" i="2" s="1"/>
  <c r="S17" i="2"/>
  <c r="O17" i="2"/>
  <c r="R17" i="2" s="1"/>
  <c r="U16" i="2"/>
  <c r="W16" i="2" s="1"/>
  <c r="S16" i="2"/>
  <c r="O16" i="2"/>
  <c r="R16" i="2" s="1"/>
  <c r="L16" i="2"/>
  <c r="T15" i="2"/>
  <c r="R15" i="2"/>
  <c r="Q15" i="2"/>
  <c r="S15" i="2" s="1"/>
  <c r="O15" i="2"/>
  <c r="X15" i="2" s="1"/>
  <c r="L15" i="2"/>
  <c r="V14" i="2"/>
  <c r="U14" i="2"/>
  <c r="W14" i="2" s="1"/>
  <c r="T14" i="2"/>
  <c r="Q14" i="2"/>
  <c r="R14" i="2" s="1"/>
  <c r="O14" i="2"/>
  <c r="S14" i="2" s="1"/>
  <c r="L14" i="2"/>
  <c r="X13" i="2"/>
  <c r="U13" i="2"/>
  <c r="W13" i="2" s="1"/>
  <c r="Q13" i="2"/>
  <c r="O13" i="2"/>
  <c r="V13" i="2" s="1"/>
  <c r="L13" i="2"/>
  <c r="R12" i="2"/>
  <c r="Q12" i="2"/>
  <c r="U12" i="2" s="1"/>
  <c r="O12" i="2"/>
  <c r="X12" i="2" s="1"/>
  <c r="L12" i="2"/>
  <c r="T11" i="2"/>
  <c r="R11" i="2"/>
  <c r="Q11" i="2"/>
  <c r="S11" i="2" s="1"/>
  <c r="O11" i="2"/>
  <c r="X11" i="2" s="1"/>
  <c r="L11" i="2"/>
  <c r="X10" i="2"/>
  <c r="V10" i="2"/>
  <c r="U10" i="2"/>
  <c r="W10" i="2" s="1"/>
  <c r="T10" i="2"/>
  <c r="Q10" i="2"/>
  <c r="R10" i="2" s="1"/>
  <c r="O10" i="2"/>
  <c r="S10" i="2" s="1"/>
  <c r="L10" i="2"/>
  <c r="U9" i="2"/>
  <c r="W9" i="2" s="1"/>
  <c r="Q9" i="2"/>
  <c r="O9" i="2"/>
  <c r="V9" i="2" s="1"/>
  <c r="L9" i="2"/>
  <c r="R8" i="2"/>
  <c r="Q8" i="2"/>
  <c r="U8" i="2" s="1"/>
  <c r="O8" i="2"/>
  <c r="X8" i="2" s="1"/>
  <c r="L8" i="2"/>
  <c r="T7" i="2"/>
  <c r="R7" i="2"/>
  <c r="Q7" i="2"/>
  <c r="S7" i="2" s="1"/>
  <c r="O7" i="2"/>
  <c r="X7" i="2" s="1"/>
  <c r="L7" i="2"/>
  <c r="V6" i="2"/>
  <c r="U6" i="2"/>
  <c r="W6" i="2" s="1"/>
  <c r="T6" i="2"/>
  <c r="Q6" i="2"/>
  <c r="R6" i="2" s="1"/>
  <c r="O6" i="2"/>
  <c r="S6" i="2" s="1"/>
  <c r="L6" i="2"/>
  <c r="U5" i="2"/>
  <c r="W5" i="2" s="1"/>
  <c r="Q5" i="2"/>
  <c r="O5" i="2"/>
  <c r="V5" i="2" s="1"/>
  <c r="L5" i="2"/>
  <c r="X4" i="2"/>
  <c r="W4" i="2"/>
  <c r="U4" i="2"/>
  <c r="V4" i="2" s="1"/>
  <c r="T4" i="2"/>
  <c r="R4" i="2"/>
  <c r="O4" i="2"/>
  <c r="S4" i="2" s="1"/>
  <c r="X3" i="2"/>
  <c r="W3" i="2"/>
  <c r="U3" i="2"/>
  <c r="V3" i="2" s="1"/>
  <c r="T3" i="2"/>
  <c r="R3" i="2"/>
  <c r="O3" i="2"/>
  <c r="S3" i="2" s="1"/>
  <c r="L3" i="2"/>
  <c r="L39" i="2" s="1"/>
  <c r="M187" i="1"/>
  <c r="P187" i="1" s="1"/>
  <c r="R186" i="1"/>
  <c r="M186" i="1"/>
  <c r="U186" i="1" s="1"/>
  <c r="R185" i="1"/>
  <c r="M185" i="1"/>
  <c r="U185" i="1" s="1"/>
  <c r="R184" i="1"/>
  <c r="M184" i="1"/>
  <c r="O184" i="1" s="1"/>
  <c r="R183" i="1"/>
  <c r="M183" i="1"/>
  <c r="U183" i="1" s="1"/>
  <c r="R182" i="1"/>
  <c r="M182" i="1"/>
  <c r="Q182" i="1" s="1"/>
  <c r="R181" i="1"/>
  <c r="M181" i="1"/>
  <c r="Q181" i="1" s="1"/>
  <c r="R180" i="1"/>
  <c r="M180" i="1"/>
  <c r="Q180" i="1" s="1"/>
  <c r="R179" i="1"/>
  <c r="M179" i="1"/>
  <c r="U179" i="1" s="1"/>
  <c r="R178" i="1"/>
  <c r="M178" i="1"/>
  <c r="O178" i="1" s="1"/>
  <c r="R177" i="1"/>
  <c r="M177" i="1"/>
  <c r="U177" i="1" s="1"/>
  <c r="R176" i="1"/>
  <c r="M176" i="1"/>
  <c r="Q176" i="1" s="1"/>
  <c r="R175" i="1"/>
  <c r="M175" i="1"/>
  <c r="R174" i="1"/>
  <c r="M174" i="1"/>
  <c r="Q174" i="1" s="1"/>
  <c r="R173" i="1"/>
  <c r="M173" i="1"/>
  <c r="U173" i="1" s="1"/>
  <c r="R172" i="1"/>
  <c r="M172" i="1"/>
  <c r="U172" i="1" s="1"/>
  <c r="R171" i="1"/>
  <c r="M171" i="1"/>
  <c r="U171" i="1" s="1"/>
  <c r="R170" i="1"/>
  <c r="M170" i="1"/>
  <c r="Q170" i="1" s="1"/>
  <c r="R169" i="1"/>
  <c r="M169" i="1"/>
  <c r="O169" i="1" s="1"/>
  <c r="R168" i="1"/>
  <c r="M168" i="1"/>
  <c r="R167" i="1"/>
  <c r="M167" i="1"/>
  <c r="R166" i="1"/>
  <c r="M166" i="1"/>
  <c r="R165" i="1"/>
  <c r="M165" i="1"/>
  <c r="Q165" i="1" s="1"/>
  <c r="R164" i="1"/>
  <c r="M164" i="1"/>
  <c r="R163" i="1"/>
  <c r="M163" i="1"/>
  <c r="R162" i="1"/>
  <c r="M162" i="1"/>
  <c r="O162" i="1" s="1"/>
  <c r="R161" i="1"/>
  <c r="M161" i="1"/>
  <c r="R160" i="1"/>
  <c r="M160" i="1"/>
  <c r="O160" i="1" s="1"/>
  <c r="R159" i="1"/>
  <c r="M159" i="1"/>
  <c r="R158" i="1"/>
  <c r="M158" i="1"/>
  <c r="O158" i="1" s="1"/>
  <c r="R157" i="1"/>
  <c r="M157" i="1"/>
  <c r="Q157" i="1" s="1"/>
  <c r="R156" i="1"/>
  <c r="M156" i="1"/>
  <c r="O156" i="1" s="1"/>
  <c r="R155" i="1"/>
  <c r="M155" i="1"/>
  <c r="R154" i="1"/>
  <c r="M154" i="1"/>
  <c r="O154" i="1" s="1"/>
  <c r="R153" i="1"/>
  <c r="M153" i="1"/>
  <c r="Q153" i="1" s="1"/>
  <c r="R152" i="1"/>
  <c r="M152" i="1"/>
  <c r="Q152" i="1" s="1"/>
  <c r="R151" i="1"/>
  <c r="M151" i="1"/>
  <c r="R150" i="1"/>
  <c r="M150" i="1"/>
  <c r="O150" i="1" s="1"/>
  <c r="R149" i="1"/>
  <c r="M149" i="1"/>
  <c r="Q149" i="1" s="1"/>
  <c r="R148" i="1"/>
  <c r="M148" i="1"/>
  <c r="Q148" i="1" s="1"/>
  <c r="R147" i="1"/>
  <c r="M147" i="1"/>
  <c r="R146" i="1"/>
  <c r="M146" i="1"/>
  <c r="O146" i="1" s="1"/>
  <c r="R145" i="1"/>
  <c r="M145" i="1"/>
  <c r="Q145" i="1" s="1"/>
  <c r="R144" i="1"/>
  <c r="M144" i="1"/>
  <c r="Q144" i="1" s="1"/>
  <c r="R143" i="1"/>
  <c r="M143" i="1"/>
  <c r="N142" i="1"/>
  <c r="M142" i="1"/>
  <c r="U142" i="1" s="1"/>
  <c r="R141" i="1"/>
  <c r="M141" i="1"/>
  <c r="U141" i="1" s="1"/>
  <c r="R140" i="1"/>
  <c r="M140" i="1"/>
  <c r="U140" i="1" s="1"/>
  <c r="R139" i="1"/>
  <c r="M139" i="1"/>
  <c r="U139" i="1" s="1"/>
  <c r="R138" i="1"/>
  <c r="M138" i="1"/>
  <c r="U138" i="1" s="1"/>
  <c r="R137" i="1"/>
  <c r="M137" i="1"/>
  <c r="U137" i="1" s="1"/>
  <c r="R136" i="1"/>
  <c r="M136" i="1"/>
  <c r="U136" i="1" s="1"/>
  <c r="R135" i="1"/>
  <c r="M135" i="1"/>
  <c r="R134" i="1"/>
  <c r="M134" i="1"/>
  <c r="U134" i="1" s="1"/>
  <c r="R133" i="1"/>
  <c r="M133" i="1"/>
  <c r="U133" i="1" s="1"/>
  <c r="R132" i="1"/>
  <c r="M132" i="1"/>
  <c r="U132" i="1" s="1"/>
  <c r="R131" i="1"/>
  <c r="M131" i="1"/>
  <c r="U131" i="1" s="1"/>
  <c r="R130" i="1"/>
  <c r="M130" i="1"/>
  <c r="U130" i="1" s="1"/>
  <c r="R129" i="1"/>
  <c r="M129" i="1"/>
  <c r="U129" i="1" s="1"/>
  <c r="R128" i="1"/>
  <c r="M128" i="1"/>
  <c r="U128" i="1" s="1"/>
  <c r="R127" i="1"/>
  <c r="M127" i="1"/>
  <c r="R126" i="1"/>
  <c r="M126" i="1"/>
  <c r="U126" i="1" s="1"/>
  <c r="R125" i="1"/>
  <c r="M125" i="1"/>
  <c r="U125" i="1" s="1"/>
  <c r="R124" i="1"/>
  <c r="M124" i="1"/>
  <c r="U124" i="1" s="1"/>
  <c r="R123" i="1"/>
  <c r="M123" i="1"/>
  <c r="U123" i="1" s="1"/>
  <c r="R122" i="1"/>
  <c r="M122" i="1"/>
  <c r="R121" i="1"/>
  <c r="M121" i="1"/>
  <c r="U121" i="1" s="1"/>
  <c r="R120" i="1"/>
  <c r="M120" i="1"/>
  <c r="U120" i="1" s="1"/>
  <c r="R119" i="1"/>
  <c r="M119" i="1"/>
  <c r="O119" i="1" s="1"/>
  <c r="R118" i="1"/>
  <c r="M118" i="1"/>
  <c r="R117" i="1"/>
  <c r="M117" i="1"/>
  <c r="U117" i="1" s="1"/>
  <c r="R116" i="1"/>
  <c r="M116" i="1"/>
  <c r="U116" i="1" s="1"/>
  <c r="R115" i="1"/>
  <c r="M115" i="1"/>
  <c r="U115" i="1" s="1"/>
  <c r="R114" i="1"/>
  <c r="M114" i="1"/>
  <c r="R113" i="1"/>
  <c r="M113" i="1"/>
  <c r="U113" i="1" s="1"/>
  <c r="R112" i="1"/>
  <c r="M112" i="1"/>
  <c r="U112" i="1" s="1"/>
  <c r="R111" i="1"/>
  <c r="M111" i="1"/>
  <c r="O111" i="1" s="1"/>
  <c r="R110" i="1"/>
  <c r="M110" i="1"/>
  <c r="R109" i="1"/>
  <c r="M109" i="1"/>
  <c r="U109" i="1" s="1"/>
  <c r="R108" i="1"/>
  <c r="M108" i="1"/>
  <c r="R107" i="1"/>
  <c r="M107" i="1"/>
  <c r="U107" i="1" s="1"/>
  <c r="R106" i="1"/>
  <c r="M106" i="1"/>
  <c r="U106" i="1" s="1"/>
  <c r="R105" i="1"/>
  <c r="M105" i="1"/>
  <c r="R104" i="1"/>
  <c r="M104" i="1"/>
  <c r="U104" i="1" s="1"/>
  <c r="R103" i="1"/>
  <c r="M103" i="1"/>
  <c r="R102" i="1"/>
  <c r="M102" i="1"/>
  <c r="U102" i="1" s="1"/>
  <c r="N101" i="1"/>
  <c r="R101" i="1" s="1"/>
  <c r="M101" i="1"/>
  <c r="R100" i="1"/>
  <c r="M100" i="1"/>
  <c r="R99" i="1"/>
  <c r="M99" i="1"/>
  <c r="U99" i="1" s="1"/>
  <c r="R98" i="1"/>
  <c r="M98" i="1"/>
  <c r="R97" i="1"/>
  <c r="M97" i="1"/>
  <c r="U97" i="1" s="1"/>
  <c r="R96" i="1"/>
  <c r="M96" i="1"/>
  <c r="R95" i="1"/>
  <c r="M95" i="1"/>
  <c r="U95" i="1" s="1"/>
  <c r="U94" i="1"/>
  <c r="R94" i="1"/>
  <c r="T94" i="1" s="1"/>
  <c r="Q94" i="1"/>
  <c r="P94" i="1"/>
  <c r="O94" i="1"/>
  <c r="R93" i="1"/>
  <c r="M93" i="1"/>
  <c r="R92" i="1"/>
  <c r="M92" i="1"/>
  <c r="U92" i="1" s="1"/>
  <c r="R91" i="1"/>
  <c r="M91" i="1"/>
  <c r="U91" i="1" s="1"/>
  <c r="R90" i="1"/>
  <c r="M90" i="1"/>
  <c r="O90" i="1" s="1"/>
  <c r="R89" i="1"/>
  <c r="M89" i="1"/>
  <c r="P89" i="1" s="1"/>
  <c r="R88" i="1"/>
  <c r="M88" i="1"/>
  <c r="R87" i="1"/>
  <c r="M87" i="1"/>
  <c r="R86" i="1"/>
  <c r="M86" i="1"/>
  <c r="U86" i="1" s="1"/>
  <c r="R85" i="1"/>
  <c r="M85" i="1"/>
  <c r="P85" i="1" s="1"/>
  <c r="R84" i="1"/>
  <c r="M84" i="1"/>
  <c r="P84" i="1" s="1"/>
  <c r="R83" i="1"/>
  <c r="M83" i="1"/>
  <c r="U83" i="1" s="1"/>
  <c r="R82" i="1"/>
  <c r="M82" i="1"/>
  <c r="O82" i="1" s="1"/>
  <c r="R81" i="1"/>
  <c r="M81" i="1"/>
  <c r="U81" i="1" s="1"/>
  <c r="R80" i="1"/>
  <c r="M80" i="1"/>
  <c r="O80" i="1" s="1"/>
  <c r="R79" i="1"/>
  <c r="M79" i="1"/>
  <c r="O79" i="1" s="1"/>
  <c r="R78" i="1"/>
  <c r="M78" i="1"/>
  <c r="U78" i="1" s="1"/>
  <c r="R77" i="1"/>
  <c r="M77" i="1"/>
  <c r="P77" i="1" s="1"/>
  <c r="R76" i="1"/>
  <c r="M76" i="1"/>
  <c r="P76" i="1" s="1"/>
  <c r="R75" i="1"/>
  <c r="M75" i="1"/>
  <c r="U75" i="1" s="1"/>
  <c r="R74" i="1"/>
  <c r="M74" i="1"/>
  <c r="P74" i="1" s="1"/>
  <c r="R73" i="1"/>
  <c r="M73" i="1"/>
  <c r="U73" i="1" s="1"/>
  <c r="R72" i="1"/>
  <c r="M72" i="1"/>
  <c r="P72" i="1" s="1"/>
  <c r="R71" i="1"/>
  <c r="M71" i="1"/>
  <c r="O71" i="1" s="1"/>
  <c r="R70" i="1"/>
  <c r="M70" i="1"/>
  <c r="R69" i="1"/>
  <c r="M69" i="1"/>
  <c r="U69" i="1" s="1"/>
  <c r="R68" i="1"/>
  <c r="M68" i="1"/>
  <c r="P68" i="1" s="1"/>
  <c r="R67" i="1"/>
  <c r="M67" i="1"/>
  <c r="U67" i="1" s="1"/>
  <c r="R66" i="1"/>
  <c r="M66" i="1"/>
  <c r="O66" i="1" s="1"/>
  <c r="R65" i="1"/>
  <c r="M65" i="1"/>
  <c r="U65" i="1" s="1"/>
  <c r="R64" i="1"/>
  <c r="M64" i="1"/>
  <c r="P64" i="1" s="1"/>
  <c r="R63" i="1"/>
  <c r="M63" i="1"/>
  <c r="O63" i="1" s="1"/>
  <c r="R62" i="1"/>
  <c r="M62" i="1"/>
  <c r="R61" i="1"/>
  <c r="M61" i="1"/>
  <c r="O61" i="1" s="1"/>
  <c r="R60" i="1"/>
  <c r="M60" i="1"/>
  <c r="P60" i="1" s="1"/>
  <c r="R59" i="1"/>
  <c r="M59" i="1"/>
  <c r="Q59" i="1" s="1"/>
  <c r="R58" i="1"/>
  <c r="M58" i="1"/>
  <c r="U58" i="1" s="1"/>
  <c r="R57" i="1"/>
  <c r="M57" i="1"/>
  <c r="O57" i="1" s="1"/>
  <c r="R56" i="1"/>
  <c r="M56" i="1"/>
  <c r="R55" i="1"/>
  <c r="M55" i="1"/>
  <c r="U55" i="1" s="1"/>
  <c r="R54" i="1"/>
  <c r="M54" i="1"/>
  <c r="U54" i="1" s="1"/>
  <c r="R53" i="1"/>
  <c r="M53" i="1"/>
  <c r="P53" i="1" s="1"/>
  <c r="R52" i="1"/>
  <c r="M52" i="1"/>
  <c r="P52" i="1" s="1"/>
  <c r="R51" i="1"/>
  <c r="M51" i="1"/>
  <c r="U51" i="1" s="1"/>
  <c r="R50" i="1"/>
  <c r="M50" i="1"/>
  <c r="U50" i="1" s="1"/>
  <c r="R49" i="1"/>
  <c r="M49" i="1"/>
  <c r="O49" i="1" s="1"/>
  <c r="R48" i="1"/>
  <c r="M48" i="1"/>
  <c r="R47" i="1"/>
  <c r="M47" i="1"/>
  <c r="O47" i="1" s="1"/>
  <c r="R46" i="1"/>
  <c r="M46" i="1"/>
  <c r="U46" i="1" s="1"/>
  <c r="R45" i="1"/>
  <c r="M45" i="1"/>
  <c r="Q45" i="1" s="1"/>
  <c r="R44" i="1"/>
  <c r="M44" i="1"/>
  <c r="P44" i="1" s="1"/>
  <c r="R43" i="1"/>
  <c r="M43" i="1"/>
  <c r="Q43" i="1" s="1"/>
  <c r="R42" i="1"/>
  <c r="M42" i="1"/>
  <c r="U42" i="1" s="1"/>
  <c r="R41" i="1"/>
  <c r="M41" i="1"/>
  <c r="Q41" i="1" s="1"/>
  <c r="R40" i="1"/>
  <c r="M40" i="1"/>
  <c r="R39" i="1"/>
  <c r="M39" i="1"/>
  <c r="O39" i="1" s="1"/>
  <c r="R38" i="1"/>
  <c r="M38" i="1"/>
  <c r="U38" i="1" s="1"/>
  <c r="R37" i="1"/>
  <c r="M37" i="1"/>
  <c r="P37" i="1" s="1"/>
  <c r="R36" i="1"/>
  <c r="M36" i="1"/>
  <c r="P36" i="1" s="1"/>
  <c r="R35" i="1"/>
  <c r="M35" i="1"/>
  <c r="Q35" i="1" s="1"/>
  <c r="R34" i="1"/>
  <c r="M34" i="1"/>
  <c r="U34" i="1" s="1"/>
  <c r="R33" i="1"/>
  <c r="M33" i="1"/>
  <c r="R32" i="1"/>
  <c r="M32" i="1"/>
  <c r="R31" i="1"/>
  <c r="M31" i="1"/>
  <c r="Q31" i="1" s="1"/>
  <c r="R30" i="1"/>
  <c r="M30" i="1"/>
  <c r="Q30" i="1" s="1"/>
  <c r="R29" i="1"/>
  <c r="M29" i="1"/>
  <c r="Q29" i="1" s="1"/>
  <c r="R28" i="1"/>
  <c r="M28" i="1"/>
  <c r="Q28" i="1" s="1"/>
  <c r="R27" i="1"/>
  <c r="M27" i="1"/>
  <c r="Q27" i="1" s="1"/>
  <c r="R26" i="1"/>
  <c r="M26" i="1"/>
  <c r="Q26" i="1" s="1"/>
  <c r="R25" i="1"/>
  <c r="M25" i="1"/>
  <c r="Q25" i="1" s="1"/>
  <c r="R24" i="1"/>
  <c r="M24" i="1"/>
  <c r="Q24" i="1" s="1"/>
  <c r="R23" i="1"/>
  <c r="M23" i="1"/>
  <c r="Q23" i="1" s="1"/>
  <c r="R22" i="1"/>
  <c r="M22" i="1"/>
  <c r="Q22" i="1" s="1"/>
  <c r="R21" i="1"/>
  <c r="M21" i="1"/>
  <c r="Q21" i="1" s="1"/>
  <c r="R20" i="1"/>
  <c r="M20" i="1"/>
  <c r="Q20" i="1" s="1"/>
  <c r="R19" i="1"/>
  <c r="M19" i="1"/>
  <c r="Q19" i="1" s="1"/>
  <c r="R18" i="1"/>
  <c r="M18" i="1"/>
  <c r="Q18" i="1" s="1"/>
  <c r="R17" i="1"/>
  <c r="M17" i="1"/>
  <c r="Q17" i="1" s="1"/>
  <c r="R16" i="1"/>
  <c r="M16" i="1"/>
  <c r="Q16" i="1" s="1"/>
  <c r="R15" i="1"/>
  <c r="M15" i="1"/>
  <c r="Q15" i="1" s="1"/>
  <c r="R14" i="1"/>
  <c r="M14" i="1"/>
  <c r="Q14" i="1" s="1"/>
  <c r="R13" i="1"/>
  <c r="M13" i="1"/>
  <c r="Q13" i="1" s="1"/>
  <c r="R12" i="1"/>
  <c r="M12" i="1"/>
  <c r="Q12" i="1" s="1"/>
  <c r="R11" i="1"/>
  <c r="M11" i="1"/>
  <c r="Q11" i="1" s="1"/>
  <c r="R10" i="1"/>
  <c r="M10" i="1"/>
  <c r="Q10" i="1" s="1"/>
  <c r="R9" i="1"/>
  <c r="M9" i="1"/>
  <c r="Q9" i="1" s="1"/>
  <c r="R8" i="1"/>
  <c r="M8" i="1"/>
  <c r="Q8" i="1" s="1"/>
  <c r="R7" i="1"/>
  <c r="M7" i="1"/>
  <c r="Q7" i="1" s="1"/>
  <c r="R6" i="1"/>
  <c r="M6" i="1"/>
  <c r="Q6" i="1" s="1"/>
  <c r="R5" i="1"/>
  <c r="M5" i="1"/>
  <c r="Q5" i="1" s="1"/>
  <c r="R4" i="1"/>
  <c r="O4" i="1"/>
  <c r="M4" i="1"/>
  <c r="Q4" i="1" s="1"/>
  <c r="R3" i="1"/>
  <c r="M3" i="1"/>
  <c r="P3" i="1" s="1"/>
  <c r="U39" i="1" l="1"/>
  <c r="T146" i="1"/>
  <c r="Q74" i="1"/>
  <c r="S167" i="1"/>
  <c r="P137" i="1"/>
  <c r="Q156" i="1"/>
  <c r="Q42" i="1"/>
  <c r="O65" i="1"/>
  <c r="S68" i="1"/>
  <c r="U35" i="1"/>
  <c r="P65" i="1"/>
  <c r="U68" i="1"/>
  <c r="T126" i="1"/>
  <c r="T134" i="1"/>
  <c r="U180" i="1"/>
  <c r="O59" i="1"/>
  <c r="S143" i="1"/>
  <c r="S37" i="1"/>
  <c r="S52" i="1"/>
  <c r="T172" i="1"/>
  <c r="T176" i="1"/>
  <c r="U52" i="1"/>
  <c r="O35" i="1"/>
  <c r="O177" i="1"/>
  <c r="Q184" i="1"/>
  <c r="O106" i="1"/>
  <c r="Q126" i="1"/>
  <c r="T137" i="1"/>
  <c r="P141" i="1"/>
  <c r="Q58" i="1"/>
  <c r="T61" i="1"/>
  <c r="P67" i="1"/>
  <c r="T69" i="1"/>
  <c r="Q73" i="1"/>
  <c r="T121" i="1"/>
  <c r="P125" i="1"/>
  <c r="O128" i="1"/>
  <c r="O148" i="1"/>
  <c r="Q141" i="1"/>
  <c r="U61" i="1"/>
  <c r="Q67" i="1"/>
  <c r="T125" i="1"/>
  <c r="P128" i="1"/>
  <c r="O83" i="1"/>
  <c r="S67" i="1"/>
  <c r="S77" i="1"/>
  <c r="S159" i="1"/>
  <c r="T182" i="1"/>
  <c r="O67" i="1"/>
  <c r="O138" i="1"/>
  <c r="S32" i="1"/>
  <c r="P42" i="1"/>
  <c r="Q49" i="1"/>
  <c r="P82" i="1"/>
  <c r="S36" i="1"/>
  <c r="T44" i="1"/>
  <c r="O51" i="1"/>
  <c r="S76" i="1"/>
  <c r="S84" i="1"/>
  <c r="S107" i="1"/>
  <c r="O120" i="1"/>
  <c r="T123" i="1"/>
  <c r="S125" i="1"/>
  <c r="Q160" i="1"/>
  <c r="Q34" i="1"/>
  <c r="P51" i="1"/>
  <c r="Q57" i="1"/>
  <c r="U59" i="1"/>
  <c r="U84" i="1"/>
  <c r="S91" i="1"/>
  <c r="T97" i="1"/>
  <c r="T107" i="1"/>
  <c r="T117" i="1"/>
  <c r="Q130" i="1"/>
  <c r="O133" i="1"/>
  <c r="O139" i="1"/>
  <c r="T141" i="1"/>
  <c r="T160" i="1"/>
  <c r="Q51" i="1"/>
  <c r="P124" i="1"/>
  <c r="O126" i="1"/>
  <c r="S130" i="1"/>
  <c r="O137" i="1"/>
  <c r="S141" i="1"/>
  <c r="S157" i="1"/>
  <c r="O182" i="1"/>
  <c r="U37" i="1"/>
  <c r="O43" i="1"/>
  <c r="S51" i="1"/>
  <c r="S60" i="1"/>
  <c r="P66" i="1"/>
  <c r="U77" i="1"/>
  <c r="O81" i="1"/>
  <c r="P83" i="1"/>
  <c r="T92" i="1"/>
  <c r="P102" i="1"/>
  <c r="Q112" i="1"/>
  <c r="T115" i="1"/>
  <c r="Q121" i="1"/>
  <c r="P43" i="1"/>
  <c r="U74" i="1"/>
  <c r="P81" i="1"/>
  <c r="Q83" i="1"/>
  <c r="O140" i="1"/>
  <c r="P142" i="1"/>
  <c r="S165" i="1"/>
  <c r="Q169" i="1"/>
  <c r="O186" i="1"/>
  <c r="S43" i="1"/>
  <c r="O50" i="1"/>
  <c r="Q61" i="1"/>
  <c r="S83" i="1"/>
  <c r="T99" i="1"/>
  <c r="P106" i="1"/>
  <c r="T109" i="1"/>
  <c r="O116" i="1"/>
  <c r="S126" i="1"/>
  <c r="Q142" i="1"/>
  <c r="S166" i="1"/>
  <c r="T169" i="1"/>
  <c r="T33" i="1"/>
  <c r="O42" i="1"/>
  <c r="U43" i="1"/>
  <c r="T110" i="1"/>
  <c r="Q113" i="1"/>
  <c r="P116" i="1"/>
  <c r="Q125" i="1"/>
  <c r="Q129" i="1"/>
  <c r="P132" i="1"/>
  <c r="T162" i="1"/>
  <c r="P35" i="1"/>
  <c r="U36" i="1"/>
  <c r="O41" i="1"/>
  <c r="Q44" i="1"/>
  <c r="U45" i="1"/>
  <c r="P50" i="1"/>
  <c r="T51" i="1"/>
  <c r="O53" i="1"/>
  <c r="O55" i="1"/>
  <c r="P59" i="1"/>
  <c r="T60" i="1"/>
  <c r="Q66" i="1"/>
  <c r="T67" i="1"/>
  <c r="O69" i="1"/>
  <c r="O75" i="1"/>
  <c r="U76" i="1"/>
  <c r="Q82" i="1"/>
  <c r="T83" i="1"/>
  <c r="O85" i="1"/>
  <c r="S92" i="1"/>
  <c r="S94" i="1"/>
  <c r="T113" i="1"/>
  <c r="S117" i="1"/>
  <c r="P120" i="1"/>
  <c r="Q124" i="1"/>
  <c r="T129" i="1"/>
  <c r="O131" i="1"/>
  <c r="P133" i="1"/>
  <c r="S134" i="1"/>
  <c r="Q138" i="1"/>
  <c r="P140" i="1"/>
  <c r="O165" i="1"/>
  <c r="T171" i="1"/>
  <c r="S179" i="1"/>
  <c r="T66" i="1"/>
  <c r="Q85" i="1"/>
  <c r="T102" i="1"/>
  <c r="S113" i="1"/>
  <c r="Q120" i="1"/>
  <c r="S129" i="1"/>
  <c r="Q133" i="1"/>
  <c r="S138" i="1"/>
  <c r="S169" i="1"/>
  <c r="U174" i="1"/>
  <c r="T186" i="1"/>
  <c r="U47" i="1"/>
  <c r="Q50" i="1"/>
  <c r="Q53" i="1"/>
  <c r="S6" i="1"/>
  <c r="S14" i="1"/>
  <c r="S22" i="1"/>
  <c r="S26" i="1"/>
  <c r="S30" i="1"/>
  <c r="O34" i="1"/>
  <c r="S35" i="1"/>
  <c r="O37" i="1"/>
  <c r="S53" i="1"/>
  <c r="O58" i="1"/>
  <c r="S59" i="1"/>
  <c r="U66" i="1"/>
  <c r="O74" i="1"/>
  <c r="Q75" i="1"/>
  <c r="O77" i="1"/>
  <c r="U82" i="1"/>
  <c r="S85" i="1"/>
  <c r="O91" i="1"/>
  <c r="O112" i="1"/>
  <c r="O123" i="1"/>
  <c r="T133" i="1"/>
  <c r="T138" i="1"/>
  <c r="O157" i="1"/>
  <c r="S168" i="1"/>
  <c r="Q177" i="1"/>
  <c r="O180" i="1"/>
  <c r="T45" i="1"/>
  <c r="S44" i="1"/>
  <c r="U60" i="1"/>
  <c r="Q69" i="1"/>
  <c r="P75" i="1"/>
  <c r="S10" i="1"/>
  <c r="S18" i="1"/>
  <c r="S3" i="1"/>
  <c r="P34" i="1"/>
  <c r="T35" i="1"/>
  <c r="Q37" i="1"/>
  <c r="U44" i="1"/>
  <c r="Q52" i="1"/>
  <c r="U53" i="1"/>
  <c r="P58" i="1"/>
  <c r="T59" i="1"/>
  <c r="Q65" i="1"/>
  <c r="Q68" i="1"/>
  <c r="S75" i="1"/>
  <c r="Q77" i="1"/>
  <c r="Q81" i="1"/>
  <c r="Q84" i="1"/>
  <c r="T85" i="1"/>
  <c r="P91" i="1"/>
  <c r="T93" i="1"/>
  <c r="Q109" i="1"/>
  <c r="P112" i="1"/>
  <c r="Q116" i="1"/>
  <c r="P123" i="1"/>
  <c r="O125" i="1"/>
  <c r="O130" i="1"/>
  <c r="O132" i="1"/>
  <c r="S133" i="1"/>
  <c r="Q137" i="1"/>
  <c r="O141" i="1"/>
  <c r="S151" i="1"/>
  <c r="O168" i="1"/>
  <c r="U169" i="1"/>
  <c r="T175" i="1"/>
  <c r="U184" i="1"/>
  <c r="U85" i="1"/>
  <c r="O45" i="1"/>
  <c r="O64" i="1"/>
  <c r="T84" i="1"/>
  <c r="O115" i="1"/>
  <c r="O129" i="1"/>
  <c r="O134" i="1"/>
  <c r="O136" i="1"/>
  <c r="S137" i="1"/>
  <c r="O149" i="1"/>
  <c r="O166" i="1"/>
  <c r="Q173" i="1"/>
  <c r="O176" i="1"/>
  <c r="T178" i="1"/>
  <c r="O183" i="1"/>
  <c r="T43" i="1"/>
  <c r="T52" i="1"/>
  <c r="T68" i="1"/>
  <c r="O73" i="1"/>
  <c r="T77" i="1"/>
  <c r="Q36" i="1"/>
  <c r="Q60" i="1"/>
  <c r="P73" i="1"/>
  <c r="Q76" i="1"/>
  <c r="P92" i="1"/>
  <c r="P115" i="1"/>
  <c r="Q117" i="1"/>
  <c r="S121" i="1"/>
  <c r="O124" i="1"/>
  <c r="P129" i="1"/>
  <c r="T130" i="1"/>
  <c r="Q134" i="1"/>
  <c r="P136" i="1"/>
  <c r="S149" i="1"/>
  <c r="U170" i="1"/>
  <c r="S178" i="1"/>
  <c r="Q183" i="1"/>
  <c r="U88" i="1"/>
  <c r="Q88" i="1"/>
  <c r="S7" i="1"/>
  <c r="S11" i="1"/>
  <c r="S15" i="1"/>
  <c r="S19" i="1"/>
  <c r="S23" i="1"/>
  <c r="S27" i="1"/>
  <c r="S31" i="1"/>
  <c r="T39" i="1"/>
  <c r="Q39" i="1"/>
  <c r="P39" i="1"/>
  <c r="U41" i="1"/>
  <c r="T41" i="1"/>
  <c r="S47" i="1"/>
  <c r="T47" i="1"/>
  <c r="Q47" i="1"/>
  <c r="P47" i="1"/>
  <c r="U49" i="1"/>
  <c r="T49" i="1"/>
  <c r="T55" i="1"/>
  <c r="Q55" i="1"/>
  <c r="P55" i="1"/>
  <c r="U57" i="1"/>
  <c r="T57" i="1"/>
  <c r="U80" i="1"/>
  <c r="Q80" i="1"/>
  <c r="O88" i="1"/>
  <c r="S96" i="1"/>
  <c r="Q96" i="1"/>
  <c r="P96" i="1"/>
  <c r="O96" i="1"/>
  <c r="S98" i="1"/>
  <c r="Q98" i="1"/>
  <c r="P98" i="1"/>
  <c r="O98" i="1"/>
  <c r="S100" i="1"/>
  <c r="Q100" i="1"/>
  <c r="P100" i="1"/>
  <c r="O100" i="1"/>
  <c r="Q164" i="1"/>
  <c r="O164" i="1"/>
  <c r="U63" i="1"/>
  <c r="T63" i="1"/>
  <c r="Q63" i="1"/>
  <c r="P63" i="1"/>
  <c r="S161" i="1"/>
  <c r="Q161" i="1"/>
  <c r="S4" i="1"/>
  <c r="S8" i="1"/>
  <c r="S12" i="1"/>
  <c r="S16" i="1"/>
  <c r="S20" i="1"/>
  <c r="S24" i="1"/>
  <c r="S28" i="1"/>
  <c r="T37" i="1"/>
  <c r="P41" i="1"/>
  <c r="P49" i="1"/>
  <c r="T53" i="1"/>
  <c r="P57" i="1"/>
  <c r="U64" i="1"/>
  <c r="Q64" i="1"/>
  <c r="O72" i="1"/>
  <c r="T76" i="1"/>
  <c r="T78" i="1"/>
  <c r="Q78" i="1"/>
  <c r="P78" i="1"/>
  <c r="O78" i="1"/>
  <c r="P80" i="1"/>
  <c r="T96" i="1"/>
  <c r="T98" i="1"/>
  <c r="T100" i="1"/>
  <c r="U103" i="1"/>
  <c r="T103" i="1"/>
  <c r="Q103" i="1"/>
  <c r="P103" i="1"/>
  <c r="O103" i="1"/>
  <c r="U122" i="1"/>
  <c r="T122" i="1"/>
  <c r="Q122" i="1"/>
  <c r="P122" i="1"/>
  <c r="O122" i="1"/>
  <c r="T183" i="1"/>
  <c r="S183" i="1"/>
  <c r="S42" i="1"/>
  <c r="T42" i="1"/>
  <c r="S70" i="1"/>
  <c r="T70" i="1"/>
  <c r="Q70" i="1"/>
  <c r="P70" i="1"/>
  <c r="O70" i="1"/>
  <c r="U96" i="1"/>
  <c r="U98" i="1"/>
  <c r="U100" i="1"/>
  <c r="S106" i="1"/>
  <c r="T106" i="1"/>
  <c r="S72" i="1"/>
  <c r="U72" i="1"/>
  <c r="Q72" i="1"/>
  <c r="P88" i="1"/>
  <c r="S5" i="1"/>
  <c r="S21" i="1"/>
  <c r="Q38" i="1"/>
  <c r="P38" i="1"/>
  <c r="O38" i="1"/>
  <c r="S46" i="1"/>
  <c r="Q46" i="1"/>
  <c r="P46" i="1"/>
  <c r="O46" i="1"/>
  <c r="U48" i="1"/>
  <c r="Q48" i="1"/>
  <c r="Q54" i="1"/>
  <c r="P54" i="1"/>
  <c r="O54" i="1"/>
  <c r="U56" i="1"/>
  <c r="Q56" i="1"/>
  <c r="T62" i="1"/>
  <c r="Q62" i="1"/>
  <c r="P62" i="1"/>
  <c r="O62" i="1"/>
  <c r="T72" i="1"/>
  <c r="U87" i="1"/>
  <c r="T87" i="1"/>
  <c r="Q87" i="1"/>
  <c r="P87" i="1"/>
  <c r="S95" i="1"/>
  <c r="Q95" i="1"/>
  <c r="P95" i="1"/>
  <c r="O95" i="1"/>
  <c r="S97" i="1"/>
  <c r="Q97" i="1"/>
  <c r="P97" i="1"/>
  <c r="O97" i="1"/>
  <c r="S99" i="1"/>
  <c r="Q99" i="1"/>
  <c r="P99" i="1"/>
  <c r="O99" i="1"/>
  <c r="U101" i="1"/>
  <c r="Q101" i="1"/>
  <c r="O101" i="1"/>
  <c r="U118" i="1"/>
  <c r="T118" i="1"/>
  <c r="S118" i="1"/>
  <c r="Q118" i="1"/>
  <c r="P118" i="1"/>
  <c r="O118" i="1"/>
  <c r="S50" i="1"/>
  <c r="T50" i="1"/>
  <c r="U111" i="1"/>
  <c r="T111" i="1"/>
  <c r="Q111" i="1"/>
  <c r="P111" i="1"/>
  <c r="S9" i="1"/>
  <c r="S13" i="1"/>
  <c r="S17" i="1"/>
  <c r="T36" i="1"/>
  <c r="U40" i="1"/>
  <c r="Q40" i="1"/>
  <c r="O40" i="1"/>
  <c r="O48" i="1"/>
  <c r="O56" i="1"/>
  <c r="U70" i="1"/>
  <c r="T75" i="1"/>
  <c r="U79" i="1"/>
  <c r="T79" i="1"/>
  <c r="Q79" i="1"/>
  <c r="P79" i="1"/>
  <c r="S82" i="1"/>
  <c r="T82" i="1"/>
  <c r="O87" i="1"/>
  <c r="T91" i="1"/>
  <c r="S109" i="1"/>
  <c r="U114" i="1"/>
  <c r="T114" i="1"/>
  <c r="Q114" i="1"/>
  <c r="P114" i="1"/>
  <c r="O114" i="1"/>
  <c r="U135" i="1"/>
  <c r="T135" i="1"/>
  <c r="Q135" i="1"/>
  <c r="P135" i="1"/>
  <c r="O135" i="1"/>
  <c r="S34" i="1"/>
  <c r="T34" i="1"/>
  <c r="S58" i="1"/>
  <c r="T58" i="1"/>
  <c r="T86" i="1"/>
  <c r="Q86" i="1"/>
  <c r="P86" i="1"/>
  <c r="O86" i="1"/>
  <c r="U127" i="1"/>
  <c r="T127" i="1"/>
  <c r="Q127" i="1"/>
  <c r="P127" i="1"/>
  <c r="O127" i="1"/>
  <c r="T38" i="1"/>
  <c r="P40" i="1"/>
  <c r="T46" i="1"/>
  <c r="P48" i="1"/>
  <c r="T54" i="1"/>
  <c r="P56" i="1"/>
  <c r="U62" i="1"/>
  <c r="S71" i="1"/>
  <c r="U71" i="1"/>
  <c r="T71" i="1"/>
  <c r="Q71" i="1"/>
  <c r="P71" i="1"/>
  <c r="S74" i="1"/>
  <c r="T74" i="1"/>
  <c r="U90" i="1"/>
  <c r="Q90" i="1"/>
  <c r="T95" i="1"/>
  <c r="U105" i="1"/>
  <c r="S105" i="1"/>
  <c r="Q105" i="1"/>
  <c r="O105" i="1"/>
  <c r="U110" i="1"/>
  <c r="S110" i="1"/>
  <c r="Q110" i="1"/>
  <c r="P110" i="1"/>
  <c r="O110" i="1"/>
  <c r="U119" i="1"/>
  <c r="T119" i="1"/>
  <c r="Q119" i="1"/>
  <c r="P119" i="1"/>
  <c r="T177" i="1"/>
  <c r="S177" i="1"/>
  <c r="S41" i="1"/>
  <c r="S45" i="1"/>
  <c r="S49" i="1"/>
  <c r="S57" i="1"/>
  <c r="S61" i="1"/>
  <c r="S65" i="1"/>
  <c r="S69" i="1"/>
  <c r="S73" i="1"/>
  <c r="S81" i="1"/>
  <c r="T108" i="1"/>
  <c r="Q115" i="1"/>
  <c r="T116" i="1"/>
  <c r="Q123" i="1"/>
  <c r="S124" i="1"/>
  <c r="Q128" i="1"/>
  <c r="P131" i="1"/>
  <c r="Q132" i="1"/>
  <c r="Q136" i="1"/>
  <c r="P139" i="1"/>
  <c r="Q140" i="1"/>
  <c r="T168" i="1"/>
  <c r="T185" i="1"/>
  <c r="S40" i="1"/>
  <c r="S48" i="1"/>
  <c r="S56" i="1"/>
  <c r="S64" i="1"/>
  <c r="T65" i="1"/>
  <c r="T73" i="1"/>
  <c r="S80" i="1"/>
  <c r="T81" i="1"/>
  <c r="S88" i="1"/>
  <c r="T90" i="1"/>
  <c r="T124" i="1"/>
  <c r="Q131" i="1"/>
  <c r="T132" i="1"/>
  <c r="Q139" i="1"/>
  <c r="T140" i="1"/>
  <c r="T144" i="1"/>
  <c r="T154" i="1"/>
  <c r="S25" i="1"/>
  <c r="S29" i="1"/>
  <c r="S33" i="1"/>
  <c r="O36" i="1"/>
  <c r="S39" i="1"/>
  <c r="T40" i="1"/>
  <c r="O44" i="1"/>
  <c r="P45" i="1"/>
  <c r="T48" i="1"/>
  <c r="O52" i="1"/>
  <c r="S55" i="1"/>
  <c r="T56" i="1"/>
  <c r="O60" i="1"/>
  <c r="P61" i="1"/>
  <c r="S63" i="1"/>
  <c r="T64" i="1"/>
  <c r="O68" i="1"/>
  <c r="P69" i="1"/>
  <c r="O76" i="1"/>
  <c r="S79" i="1"/>
  <c r="T80" i="1"/>
  <c r="O84" i="1"/>
  <c r="S87" i="1"/>
  <c r="T88" i="1"/>
  <c r="S90" i="1"/>
  <c r="Q92" i="1"/>
  <c r="T105" i="1"/>
  <c r="P107" i="1"/>
  <c r="O109" i="1"/>
  <c r="S111" i="1"/>
  <c r="O113" i="1"/>
  <c r="S115" i="1"/>
  <c r="O117" i="1"/>
  <c r="S119" i="1"/>
  <c r="O121" i="1"/>
  <c r="S123" i="1"/>
  <c r="P126" i="1"/>
  <c r="P130" i="1"/>
  <c r="P134" i="1"/>
  <c r="P138" i="1"/>
  <c r="O142" i="1"/>
  <c r="O170" i="1"/>
  <c r="O172" i="1"/>
  <c r="O174" i="1"/>
  <c r="S176" i="1"/>
  <c r="S182" i="1"/>
  <c r="S38" i="1"/>
  <c r="S54" i="1"/>
  <c r="S62" i="1"/>
  <c r="S66" i="1"/>
  <c r="S78" i="1"/>
  <c r="S86" i="1"/>
  <c r="S103" i="1"/>
  <c r="Q107" i="1"/>
  <c r="P109" i="1"/>
  <c r="P113" i="1"/>
  <c r="S114" i="1"/>
  <c r="P117" i="1"/>
  <c r="P121" i="1"/>
  <c r="S122" i="1"/>
  <c r="S127" i="1"/>
  <c r="S131" i="1"/>
  <c r="S135" i="1"/>
  <c r="S139" i="1"/>
  <c r="S150" i="1"/>
  <c r="T152" i="1"/>
  <c r="T131" i="1"/>
  <c r="T139" i="1"/>
  <c r="S153" i="1"/>
  <c r="S158" i="1"/>
  <c r="S181" i="1"/>
  <c r="W19" i="2"/>
  <c r="V19" i="2"/>
  <c r="W12" i="2"/>
  <c r="V12" i="2"/>
  <c r="W23" i="2"/>
  <c r="V23" i="2"/>
  <c r="W8" i="2"/>
  <c r="V8" i="2"/>
  <c r="X5" i="2"/>
  <c r="X9" i="2"/>
  <c r="U7" i="2"/>
  <c r="S8" i="2"/>
  <c r="U11" i="2"/>
  <c r="S12" i="2"/>
  <c r="U15" i="2"/>
  <c r="T16" i="2"/>
  <c r="T17" i="2"/>
  <c r="T18" i="2"/>
  <c r="R19" i="2"/>
  <c r="V21" i="2"/>
  <c r="T22" i="2"/>
  <c r="R23" i="2"/>
  <c r="V26" i="2"/>
  <c r="R5" i="2"/>
  <c r="X6" i="2"/>
  <c r="T8" i="2"/>
  <c r="R9" i="2"/>
  <c r="R13" i="2"/>
  <c r="X14" i="2"/>
  <c r="S19" i="2"/>
  <c r="U22" i="2"/>
  <c r="S23" i="2"/>
  <c r="T12" i="2"/>
  <c r="S5" i="2"/>
  <c r="S9" i="2"/>
  <c r="S13" i="2"/>
  <c r="V16" i="2"/>
  <c r="V17" i="2"/>
  <c r="V18" i="2"/>
  <c r="T19" i="2"/>
  <c r="R20" i="2"/>
  <c r="T23" i="2"/>
  <c r="R24" i="2"/>
  <c r="T5" i="2"/>
  <c r="T9" i="2"/>
  <c r="T13" i="2"/>
  <c r="X27" i="2"/>
  <c r="X16" i="2"/>
  <c r="X17" i="2"/>
  <c r="X18" i="2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U33" i="1"/>
  <c r="P155" i="1"/>
  <c r="U155" i="1"/>
  <c r="S155" i="1"/>
  <c r="Q155" i="1"/>
  <c r="O155" i="1"/>
  <c r="T164" i="1"/>
  <c r="S164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89" i="1"/>
  <c r="Q89" i="1"/>
  <c r="O89" i="1"/>
  <c r="S170" i="1"/>
  <c r="T170" i="1"/>
  <c r="T148" i="1"/>
  <c r="S148" i="1"/>
  <c r="P163" i="1"/>
  <c r="U163" i="1"/>
  <c r="S163" i="1"/>
  <c r="Q163" i="1"/>
  <c r="O163" i="1"/>
  <c r="S184" i="1"/>
  <c r="T184" i="1"/>
  <c r="O6" i="1"/>
  <c r="O9" i="1"/>
  <c r="O11" i="1"/>
  <c r="O13" i="1"/>
  <c r="O15" i="1"/>
  <c r="O17" i="1"/>
  <c r="O18" i="1"/>
  <c r="O21" i="1"/>
  <c r="O23" i="1"/>
  <c r="O25" i="1"/>
  <c r="O27" i="1"/>
  <c r="O29" i="1"/>
  <c r="O31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U93" i="1"/>
  <c r="Q93" i="1"/>
  <c r="P93" i="1"/>
  <c r="O93" i="1"/>
  <c r="T104" i="1"/>
  <c r="S104" i="1"/>
  <c r="O3" i="1"/>
  <c r="O5" i="1"/>
  <c r="O7" i="1"/>
  <c r="O8" i="1"/>
  <c r="O10" i="1"/>
  <c r="O12" i="1"/>
  <c r="O14" i="1"/>
  <c r="O16" i="1"/>
  <c r="O19" i="1"/>
  <c r="O20" i="1"/>
  <c r="O22" i="1"/>
  <c r="O24" i="1"/>
  <c r="O26" i="1"/>
  <c r="O28" i="1"/>
  <c r="O30" i="1"/>
  <c r="O32" i="1"/>
  <c r="O33" i="1"/>
  <c r="T89" i="1"/>
  <c r="S89" i="1"/>
  <c r="Q3" i="1"/>
  <c r="Q32" i="1"/>
  <c r="Q33" i="1"/>
  <c r="U108" i="1"/>
  <c r="Q108" i="1"/>
  <c r="P108" i="1"/>
  <c r="O108" i="1"/>
  <c r="T156" i="1"/>
  <c r="S156" i="1"/>
  <c r="T101" i="1"/>
  <c r="S101" i="1"/>
  <c r="T112" i="1"/>
  <c r="S112" i="1"/>
  <c r="T120" i="1"/>
  <c r="S120" i="1"/>
  <c r="P147" i="1"/>
  <c r="U147" i="1"/>
  <c r="S147" i="1"/>
  <c r="Q147" i="1"/>
  <c r="O147" i="1"/>
  <c r="T128" i="1"/>
  <c r="S128" i="1"/>
  <c r="T136" i="1"/>
  <c r="S136" i="1"/>
  <c r="P101" i="1"/>
  <c r="Q102" i="1"/>
  <c r="P144" i="1"/>
  <c r="U144" i="1"/>
  <c r="T145" i="1"/>
  <c r="Q150" i="1"/>
  <c r="P152" i="1"/>
  <c r="U152" i="1"/>
  <c r="T153" i="1"/>
  <c r="Q158" i="1"/>
  <c r="P160" i="1"/>
  <c r="U160" i="1"/>
  <c r="T161" i="1"/>
  <c r="Q166" i="1"/>
  <c r="Q168" i="1"/>
  <c r="U168" i="1"/>
  <c r="T181" i="1"/>
  <c r="O92" i="1"/>
  <c r="O107" i="1"/>
  <c r="R142" i="1"/>
  <c r="O144" i="1"/>
  <c r="S145" i="1"/>
  <c r="P149" i="1"/>
  <c r="U149" i="1"/>
  <c r="T150" i="1"/>
  <c r="O152" i="1"/>
  <c r="P157" i="1"/>
  <c r="U157" i="1"/>
  <c r="T158" i="1"/>
  <c r="P165" i="1"/>
  <c r="U165" i="1"/>
  <c r="T166" i="1"/>
  <c r="T174" i="1"/>
  <c r="S174" i="1"/>
  <c r="S102" i="1"/>
  <c r="P146" i="1"/>
  <c r="U146" i="1"/>
  <c r="T147" i="1"/>
  <c r="P154" i="1"/>
  <c r="U154" i="1"/>
  <c r="T155" i="1"/>
  <c r="P162" i="1"/>
  <c r="U162" i="1"/>
  <c r="T163" i="1"/>
  <c r="Q171" i="1"/>
  <c r="O171" i="1"/>
  <c r="O173" i="1"/>
  <c r="T173" i="1"/>
  <c r="S173" i="1"/>
  <c r="Q185" i="1"/>
  <c r="O185" i="1"/>
  <c r="O187" i="1"/>
  <c r="T187" i="1"/>
  <c r="S187" i="1"/>
  <c r="Q187" i="1"/>
  <c r="P143" i="1"/>
  <c r="U143" i="1"/>
  <c r="P151" i="1"/>
  <c r="U151" i="1"/>
  <c r="P159" i="1"/>
  <c r="U159" i="1"/>
  <c r="P167" i="1"/>
  <c r="U167" i="1"/>
  <c r="O175" i="1"/>
  <c r="U175" i="1"/>
  <c r="P90" i="1"/>
  <c r="Q91" i="1"/>
  <c r="S93" i="1"/>
  <c r="O104" i="1"/>
  <c r="P105" i="1"/>
  <c r="Q106" i="1"/>
  <c r="S108" i="1"/>
  <c r="S116" i="1"/>
  <c r="S132" i="1"/>
  <c r="S140" i="1"/>
  <c r="O143" i="1"/>
  <c r="S144" i="1"/>
  <c r="Q146" i="1"/>
  <c r="P148" i="1"/>
  <c r="U148" i="1"/>
  <c r="T149" i="1"/>
  <c r="O151" i="1"/>
  <c r="S152" i="1"/>
  <c r="Q154" i="1"/>
  <c r="P156" i="1"/>
  <c r="U156" i="1"/>
  <c r="T157" i="1"/>
  <c r="O159" i="1"/>
  <c r="S160" i="1"/>
  <c r="Q162" i="1"/>
  <c r="P164" i="1"/>
  <c r="U164" i="1"/>
  <c r="T165" i="1"/>
  <c r="O167" i="1"/>
  <c r="S171" i="1"/>
  <c r="Q175" i="1"/>
  <c r="T180" i="1"/>
  <c r="S180" i="1"/>
  <c r="S185" i="1"/>
  <c r="U187" i="1"/>
  <c r="P104" i="1"/>
  <c r="Q143" i="1"/>
  <c r="P145" i="1"/>
  <c r="U145" i="1"/>
  <c r="Q151" i="1"/>
  <c r="P153" i="1"/>
  <c r="U153" i="1"/>
  <c r="Q159" i="1"/>
  <c r="P161" i="1"/>
  <c r="U161" i="1"/>
  <c r="Q167" i="1"/>
  <c r="O179" i="1"/>
  <c r="T179" i="1"/>
  <c r="O102" i="1"/>
  <c r="Q104" i="1"/>
  <c r="T143" i="1"/>
  <c r="O145" i="1"/>
  <c r="S146" i="1"/>
  <c r="P150" i="1"/>
  <c r="U150" i="1"/>
  <c r="T151" i="1"/>
  <c r="O153" i="1"/>
  <c r="S154" i="1"/>
  <c r="P158" i="1"/>
  <c r="U158" i="1"/>
  <c r="T159" i="1"/>
  <c r="O161" i="1"/>
  <c r="S162" i="1"/>
  <c r="P166" i="1"/>
  <c r="U166" i="1"/>
  <c r="T167" i="1"/>
  <c r="S175" i="1"/>
  <c r="Q179" i="1"/>
  <c r="O181" i="1"/>
  <c r="U181" i="1"/>
  <c r="Q172" i="1"/>
  <c r="U176" i="1"/>
  <c r="U182" i="1"/>
  <c r="Q186" i="1"/>
  <c r="S172" i="1"/>
  <c r="S186" i="1"/>
  <c r="W22" i="2" l="1"/>
  <c r="V22" i="2"/>
  <c r="W15" i="2"/>
  <c r="V15" i="2"/>
  <c r="V11" i="2"/>
  <c r="W11" i="2"/>
  <c r="W7" i="2"/>
  <c r="V7" i="2"/>
  <c r="T142" i="1"/>
  <c r="S142" i="1"/>
</calcChain>
</file>

<file path=xl/sharedStrings.xml><?xml version="1.0" encoding="utf-8"?>
<sst xmlns="http://schemas.openxmlformats.org/spreadsheetml/2006/main" count="1567" uniqueCount="424">
  <si>
    <t>Proposal for Financial Year 2024-25</t>
  </si>
  <si>
    <t>Proposal for Financial Year 2025-26</t>
  </si>
  <si>
    <t>Old SN</t>
  </si>
  <si>
    <t>SN</t>
  </si>
  <si>
    <t>Programme Management (PM)/Service Delivery (SD)/DEO PM/DEO SD/PM SS/SD SS</t>
  </si>
  <si>
    <t>FMR Code</t>
  </si>
  <si>
    <t>Name of Posts</t>
  </si>
  <si>
    <t>Programme</t>
  </si>
  <si>
    <t>Category</t>
  </si>
  <si>
    <t>Sanctioned</t>
  </si>
  <si>
    <t>Supplimentery PIP Proposal</t>
  </si>
  <si>
    <t>Programe Wise New Requirement</t>
  </si>
  <si>
    <t xml:space="preserve">Total HR </t>
  </si>
  <si>
    <t>Remarks</t>
  </si>
  <si>
    <t>Average Salary</t>
  </si>
  <si>
    <t>Total Budget</t>
  </si>
  <si>
    <t>Increment @ 8%</t>
  </si>
  <si>
    <t>EPF @13% of Rs. 15000/-</t>
  </si>
  <si>
    <t>NHM</t>
  </si>
  <si>
    <t>SD</t>
  </si>
  <si>
    <t>8.1.1.1</t>
  </si>
  <si>
    <t>ANM</t>
  </si>
  <si>
    <t>Para Medical</t>
  </si>
  <si>
    <t>8.1.1.10</t>
  </si>
  <si>
    <t>Physiotherapist</t>
  </si>
  <si>
    <t>NPHCE</t>
  </si>
  <si>
    <t>8.1.1.2</t>
  </si>
  <si>
    <t>Staff Nurse</t>
  </si>
  <si>
    <t>NTEP</t>
  </si>
  <si>
    <t>8.1.1.5</t>
  </si>
  <si>
    <t>Lab Technicians</t>
  </si>
  <si>
    <t>8.1.1.6</t>
  </si>
  <si>
    <t>OT Technician</t>
  </si>
  <si>
    <t>NVHCP</t>
  </si>
  <si>
    <t>8.1.1.8</t>
  </si>
  <si>
    <t>Pharmacist</t>
  </si>
  <si>
    <t xml:space="preserve">Specialists
</t>
  </si>
  <si>
    <t>8.1.2.1</t>
  </si>
  <si>
    <t>Obstetricians and Gynecologists</t>
  </si>
  <si>
    <t>Specialists</t>
  </si>
  <si>
    <t>8.1.2.2</t>
  </si>
  <si>
    <t>Pediatrician</t>
  </si>
  <si>
    <t xml:space="preserve">Staff for SNCU/NBSU/Lactation Management Centre
</t>
  </si>
  <si>
    <t>8.1.9.1</t>
  </si>
  <si>
    <t>8.1.2.3</t>
  </si>
  <si>
    <t>Anesthetists</t>
  </si>
  <si>
    <t>8.1.2.5</t>
  </si>
  <si>
    <t>Radiologists</t>
  </si>
  <si>
    <t xml:space="preserve">Other Specialists
</t>
  </si>
  <si>
    <t>8.1.3.1</t>
  </si>
  <si>
    <t>MD Medicine</t>
  </si>
  <si>
    <t>8.1.3.2</t>
  </si>
  <si>
    <t>Psychiatrists</t>
  </si>
  <si>
    <t>8.1.3.10</t>
  </si>
  <si>
    <t>Other Specialists</t>
  </si>
  <si>
    <t>Medical Officers</t>
  </si>
  <si>
    <t>8.1.5.1</t>
  </si>
  <si>
    <t>Female  Medical Officer</t>
  </si>
  <si>
    <t>MCH Labour Room</t>
  </si>
  <si>
    <t>MO</t>
  </si>
  <si>
    <t>Medical Officer</t>
  </si>
  <si>
    <t>AYUSH Staff</t>
  </si>
  <si>
    <t>8.1.6.1</t>
  </si>
  <si>
    <t>Medical Officer- AYUSH</t>
  </si>
  <si>
    <t>AYUSH</t>
  </si>
  <si>
    <t>8.1.6.2</t>
  </si>
  <si>
    <t>Pharmacist - AYUSH</t>
  </si>
  <si>
    <t>RBSK Mobile Team</t>
  </si>
  <si>
    <t>8.1.7.1.1</t>
  </si>
  <si>
    <t>Medical Officer- AYUSH RBSK</t>
  </si>
  <si>
    <t>RBSK</t>
  </si>
  <si>
    <t>8.1.7.1.3</t>
  </si>
  <si>
    <t>8.1.7.1.5</t>
  </si>
  <si>
    <t>DIEC</t>
  </si>
  <si>
    <t>8.1.7.2.1</t>
  </si>
  <si>
    <t>Pediatricians</t>
  </si>
  <si>
    <t>DEIC</t>
  </si>
  <si>
    <t>8.1.7.2.4</t>
  </si>
  <si>
    <t>8.1.7.2.5</t>
  </si>
  <si>
    <t>8.1.7.2.6</t>
  </si>
  <si>
    <t>Audiologist &amp; speech therapist</t>
  </si>
  <si>
    <t>8.1.7.2.7</t>
  </si>
  <si>
    <t>Psychologist</t>
  </si>
  <si>
    <t>8.1.7.2.8</t>
  </si>
  <si>
    <t>Optometrist</t>
  </si>
  <si>
    <t>8.1.7.2.9</t>
  </si>
  <si>
    <t>Early interventionist cum special educator</t>
  </si>
  <si>
    <t>8.1.7.2.10</t>
  </si>
  <si>
    <t>Social worker</t>
  </si>
  <si>
    <t>Ministerial</t>
  </si>
  <si>
    <t>8.1.7.2.11</t>
  </si>
  <si>
    <t>8.1.7.2.12</t>
  </si>
  <si>
    <t>Dental technician</t>
  </si>
  <si>
    <t xml:space="preserve">Obstetric ICUs/HDUs/Emergency
</t>
  </si>
  <si>
    <t>8.1.10.3</t>
  </si>
  <si>
    <t>HDU</t>
  </si>
  <si>
    <t xml:space="preserve">DPMU
</t>
  </si>
  <si>
    <t>8.1.11.1</t>
  </si>
  <si>
    <t>MMU</t>
  </si>
  <si>
    <t>8.1.11.2</t>
  </si>
  <si>
    <t xml:space="preserve">Staff Nurse </t>
  </si>
  <si>
    <t>8.1.11.4</t>
  </si>
  <si>
    <t>8.1.11.5</t>
  </si>
  <si>
    <t>Radiographer</t>
  </si>
  <si>
    <t>8.1.13.1</t>
  </si>
  <si>
    <t>Counsellor</t>
  </si>
  <si>
    <t>DH</t>
  </si>
  <si>
    <t>8.1.13.2</t>
  </si>
  <si>
    <t>8.1.13.8</t>
  </si>
  <si>
    <t xml:space="preserve">Social Worker </t>
  </si>
  <si>
    <t>NMHP</t>
  </si>
  <si>
    <t>DPMU</t>
  </si>
  <si>
    <t>8.1.13.10</t>
  </si>
  <si>
    <t>TBHV</t>
  </si>
  <si>
    <t>8.1.13.11</t>
  </si>
  <si>
    <t>Lab Attendant</t>
  </si>
  <si>
    <t>IDSP</t>
  </si>
  <si>
    <t>Class IV</t>
  </si>
  <si>
    <t>8.1.13.15</t>
  </si>
  <si>
    <t>Cold Chain Technician</t>
  </si>
  <si>
    <t>8.1.13.20</t>
  </si>
  <si>
    <t>Field Worker</t>
  </si>
  <si>
    <t>8.1.13.22</t>
  </si>
  <si>
    <t>Non-Medical Supervisor</t>
  </si>
  <si>
    <t>NLEP</t>
  </si>
  <si>
    <t>PM</t>
  </si>
  <si>
    <t>8.1.15.1</t>
  </si>
  <si>
    <t>Hospital Administrator</t>
  </si>
  <si>
    <t xml:space="preserve">SPMU
</t>
  </si>
  <si>
    <t>8.1.13.4</t>
  </si>
  <si>
    <t>Microbiologist</t>
  </si>
  <si>
    <t>8.1.15.7</t>
  </si>
  <si>
    <t>Case Registry Assistant</t>
  </si>
  <si>
    <t>SPMU</t>
  </si>
  <si>
    <t>Record Keeper</t>
  </si>
  <si>
    <t>8.1.15.11</t>
  </si>
  <si>
    <t>Office assistants - DH quality</t>
  </si>
  <si>
    <t>QA</t>
  </si>
  <si>
    <t>HR fpr Skill Lab/Training Institute/SIHFW</t>
  </si>
  <si>
    <t>9.1.4.3</t>
  </si>
  <si>
    <t>Mid wifery Educator</t>
  </si>
  <si>
    <t>TRAINING</t>
  </si>
  <si>
    <t>NVBDCP</t>
  </si>
  <si>
    <t>16.4.1.4.11/ 16.4.2.2.11</t>
  </si>
  <si>
    <t>Insect Collector (outsource)</t>
  </si>
  <si>
    <t xml:space="preserve">Entomologists </t>
  </si>
  <si>
    <t>16.4.2.2.2</t>
  </si>
  <si>
    <t>District epidemiologists</t>
  </si>
  <si>
    <t>16.4.2.2.6</t>
  </si>
  <si>
    <t>STS</t>
  </si>
  <si>
    <t>SD SS</t>
  </si>
  <si>
    <t>Driver</t>
  </si>
  <si>
    <t>Helper</t>
  </si>
  <si>
    <t>8.1.16.1</t>
  </si>
  <si>
    <t>Ward Attendant</t>
  </si>
  <si>
    <t>Sanitary Attendant</t>
  </si>
  <si>
    <t>8.1.16.3</t>
  </si>
  <si>
    <t>MTW</t>
  </si>
  <si>
    <t>Warehouse</t>
  </si>
  <si>
    <t>WAREHOUSE</t>
  </si>
  <si>
    <t>8.1.16.7</t>
  </si>
  <si>
    <t>Chokidar</t>
  </si>
  <si>
    <t>PHC</t>
  </si>
  <si>
    <t>9.1.4.2</t>
  </si>
  <si>
    <t>Consultant - Finance</t>
  </si>
  <si>
    <t>Consultant Management</t>
  </si>
  <si>
    <t>Research Officer</t>
  </si>
  <si>
    <t>Technical Assistants</t>
  </si>
  <si>
    <t>Data Assistant</t>
  </si>
  <si>
    <t>9.1.4.4</t>
  </si>
  <si>
    <t>Coordinator- National Midwifery Training Institute</t>
  </si>
  <si>
    <t>16.2.1</t>
  </si>
  <si>
    <t>State PNDT Coordinator</t>
  </si>
  <si>
    <t>PNDT</t>
  </si>
  <si>
    <t>District PNDT Coordinator</t>
  </si>
  <si>
    <t>Statistical Assistant</t>
  </si>
  <si>
    <t>16.3.1</t>
  </si>
  <si>
    <t>HMIS coordinator</t>
  </si>
  <si>
    <t>HMIS &amp; MCTS</t>
  </si>
  <si>
    <t>16.4.1.1</t>
  </si>
  <si>
    <t>Director NHM</t>
  </si>
  <si>
    <t>16.4.1.3.1</t>
  </si>
  <si>
    <t>Director Finance</t>
  </si>
  <si>
    <t>State Data Manager</t>
  </si>
  <si>
    <t>16.4.1.3.2</t>
  </si>
  <si>
    <t>Consultant AYUSH</t>
  </si>
  <si>
    <t>Consultant JSSK</t>
  </si>
  <si>
    <t>Manager Finance and Accounts</t>
  </si>
  <si>
    <t>Manager HR</t>
  </si>
  <si>
    <t>Manager Procurement</t>
  </si>
  <si>
    <t>Programme Officer ARSH &amp; Gender</t>
  </si>
  <si>
    <t>Programme Officer BCC</t>
  </si>
  <si>
    <t>16.4.1.3.3</t>
  </si>
  <si>
    <t>Manager Infrastructure</t>
  </si>
  <si>
    <t>16.4.1.3.4</t>
  </si>
  <si>
    <t>Assistant Manager Finance</t>
  </si>
  <si>
    <t>Assistant Manager M&amp;E (HMIS)</t>
  </si>
  <si>
    <t>HRIS Coordinator</t>
  </si>
  <si>
    <t>Procurement Assistants</t>
  </si>
  <si>
    <t>Programme Assistants</t>
  </si>
  <si>
    <t>Programme Assistants HR</t>
  </si>
  <si>
    <t>School Health Coordinator</t>
  </si>
  <si>
    <t>Accounts Officer</t>
  </si>
  <si>
    <t>16.4.1.3.5</t>
  </si>
  <si>
    <t>State Blood Cell Coordinator</t>
  </si>
  <si>
    <t>16.4.1.4.2</t>
  </si>
  <si>
    <t>Assistant Program officer/entomologist</t>
  </si>
  <si>
    <t>Asst. Programme Officer/Epidemiologist</t>
  </si>
  <si>
    <t>Assistant Program officer- HWC</t>
  </si>
  <si>
    <t>Assistant Program officer- Free diagnostics</t>
  </si>
  <si>
    <t>Assistant Program officer- CPHC</t>
  </si>
  <si>
    <t>Assistant Program officer- ASHA</t>
  </si>
  <si>
    <t>16.4.1.3.6</t>
  </si>
  <si>
    <t>Hardware Supervisor</t>
  </si>
  <si>
    <t>Programmers IT</t>
  </si>
  <si>
    <t>System Analyst</t>
  </si>
  <si>
    <t>16.4.1.3.7</t>
  </si>
  <si>
    <t>Art cum exhibition expert</t>
  </si>
  <si>
    <t>BCC facilitator</t>
  </si>
  <si>
    <t>16.4.1.3.8</t>
  </si>
  <si>
    <t>Accountants</t>
  </si>
  <si>
    <t>State Epidemiologist</t>
  </si>
  <si>
    <t xml:space="preserve">State Leprosy </t>
  </si>
  <si>
    <t>State Microbiologist</t>
  </si>
  <si>
    <t>16.4.1.4.4</t>
  </si>
  <si>
    <t>TB/HIV Co-Ordinator</t>
  </si>
  <si>
    <t>CST Coordinator</t>
  </si>
  <si>
    <t>16.4.1.4.5</t>
  </si>
  <si>
    <t>Technical Officer Surveillance M&amp;E and Research</t>
  </si>
  <si>
    <t>16.4.1.4.7</t>
  </si>
  <si>
    <t>Consultant Finance</t>
  </si>
  <si>
    <t>16.4.1.4.8</t>
  </si>
  <si>
    <t>Admin Assistant</t>
  </si>
  <si>
    <t>16.4.1.4.11</t>
  </si>
  <si>
    <t>State Veterinary Consultant NBVDCP</t>
  </si>
  <si>
    <t>NCD</t>
  </si>
  <si>
    <t>16.4.1.5.1</t>
  </si>
  <si>
    <t>Consultant Climate change</t>
  </si>
  <si>
    <t>NPCCHH</t>
  </si>
  <si>
    <t>16.4.1.5.4</t>
  </si>
  <si>
    <t>Programme Coordinator NMHP</t>
  </si>
  <si>
    <t>Technical Officer</t>
  </si>
  <si>
    <t>Legal Consultant</t>
  </si>
  <si>
    <t>Programme Coordinator NPCDCS</t>
  </si>
  <si>
    <t>State NCD Consultant</t>
  </si>
  <si>
    <t>16.4.1.5.7</t>
  </si>
  <si>
    <t>Budget Finance Officer</t>
  </si>
  <si>
    <t>Fin. Cum Logistic Consultant - State NCD cell</t>
  </si>
  <si>
    <t>16.4.1.5.5</t>
  </si>
  <si>
    <t>Information assistant</t>
  </si>
  <si>
    <t>16.4.2.1.1</t>
  </si>
  <si>
    <t>District Accounts Officer</t>
  </si>
  <si>
    <t>DMEO</t>
  </si>
  <si>
    <t>District Programme Manager</t>
  </si>
  <si>
    <t>16.4.2.1.3</t>
  </si>
  <si>
    <t>Community Mobilizer (DCMs)</t>
  </si>
  <si>
    <t>16.4.2.1.4</t>
  </si>
  <si>
    <t>RBSK Coordinators</t>
  </si>
  <si>
    <t>16.4.2.1.5</t>
  </si>
  <si>
    <t>16.4.2.1.6</t>
  </si>
  <si>
    <t>16.4.2.1.7</t>
  </si>
  <si>
    <t>16.4.2.1.11</t>
  </si>
  <si>
    <t>Maintenance Engineer</t>
  </si>
  <si>
    <t>16.4.2.2.4</t>
  </si>
  <si>
    <t>Program coordinator- CPHC including NCDs)</t>
  </si>
  <si>
    <t>16.4.2.2.5</t>
  </si>
  <si>
    <t>District Data Manager</t>
  </si>
  <si>
    <t xml:space="preserve">Statistical Assistant- DRTB </t>
  </si>
  <si>
    <t>Sr DOTS plus TB HIV Supervisor</t>
  </si>
  <si>
    <t>STLS</t>
  </si>
  <si>
    <t>16.4.2.2.7</t>
  </si>
  <si>
    <t>16.4.2.3.4</t>
  </si>
  <si>
    <t>District NCD Consultant</t>
  </si>
  <si>
    <t>16.4.2.3.7</t>
  </si>
  <si>
    <t>Finance Cum Logistic Consultant - Dist. NCD cell</t>
  </si>
  <si>
    <t>BPMU</t>
  </si>
  <si>
    <t>16.4.3.1.5</t>
  </si>
  <si>
    <t>16.4.3.1.7</t>
  </si>
  <si>
    <t>PM DEO</t>
  </si>
  <si>
    <t>8.1.9.6</t>
  </si>
  <si>
    <t>Data Entry Operation</t>
  </si>
  <si>
    <t>8.1.16.6</t>
  </si>
  <si>
    <t>SNCU</t>
  </si>
  <si>
    <t>16.4.1.3.10</t>
  </si>
  <si>
    <t>16.4.1.4.9</t>
  </si>
  <si>
    <t>SPMU DHS</t>
  </si>
  <si>
    <t>16.4.1.5.9</t>
  </si>
  <si>
    <t>16.4.2.1.8</t>
  </si>
  <si>
    <t>CRA</t>
  </si>
  <si>
    <t>EPI</t>
  </si>
  <si>
    <t>16.4.2.2.9</t>
  </si>
  <si>
    <t>NPCB</t>
  </si>
  <si>
    <t>16.4.2.3.9</t>
  </si>
  <si>
    <t>16.4.3.1.9</t>
  </si>
  <si>
    <t>PM SS</t>
  </si>
  <si>
    <t>16.4.1.3.9</t>
  </si>
  <si>
    <t xml:space="preserve">Office assistants </t>
  </si>
  <si>
    <t>16.4.1.3.11</t>
  </si>
  <si>
    <t>16.4.1.4.10</t>
  </si>
  <si>
    <t>State Consultant (Quality Assurance)</t>
  </si>
  <si>
    <t>State Consultant ( Quality Monitoring)</t>
  </si>
  <si>
    <t>State Programme cum Admin Assistant</t>
  </si>
  <si>
    <t>District Quality Manager Assurance Units DQAU</t>
  </si>
  <si>
    <t>NP Pillative Care Unit</t>
  </si>
  <si>
    <t>Pillative Care Unit</t>
  </si>
  <si>
    <t>Audiologists and Speech Language Pathologists (ASLP)</t>
  </si>
  <si>
    <t>NPPCD</t>
  </si>
  <si>
    <t>RCH6</t>
  </si>
  <si>
    <t>FPLIMIS Consultant</t>
  </si>
  <si>
    <t>Family Planning under RCH6</t>
  </si>
  <si>
    <t>Research Scientist</t>
  </si>
  <si>
    <t>RTPCR Lab</t>
  </si>
  <si>
    <t>Research Assistant</t>
  </si>
  <si>
    <t>Epidemiologist</t>
  </si>
  <si>
    <t>Block Public Health Units</t>
  </si>
  <si>
    <t>Public Health Specialists</t>
  </si>
  <si>
    <t>Data Manager</t>
  </si>
  <si>
    <t>Nursing Attendant</t>
  </si>
  <si>
    <t>Trauma Centres</t>
  </si>
  <si>
    <t xml:space="preserve">Consultant MusQan- </t>
  </si>
  <si>
    <t>Consultant LaQshya</t>
  </si>
  <si>
    <t>Nurse Practitioner in Midwifery (NPM)</t>
  </si>
  <si>
    <t>Clinical Psycologist</t>
  </si>
  <si>
    <t>Data Analyst</t>
  </si>
  <si>
    <t>8.1.12.1</t>
  </si>
  <si>
    <t>CHOs</t>
  </si>
  <si>
    <t>HSS HWC</t>
  </si>
  <si>
    <t>Staff inPosition</t>
  </si>
  <si>
    <t>Short /Excess</t>
  </si>
  <si>
    <t>U.16.4.1.1</t>
  </si>
  <si>
    <t>Manager-NUHM</t>
  </si>
  <si>
    <t>U.8.1.2.2</t>
  </si>
  <si>
    <t>UCHC</t>
  </si>
  <si>
    <t>U.8.1.3.2</t>
  </si>
  <si>
    <t>U.8.1.4.2</t>
  </si>
  <si>
    <t>U.8.1.5.1</t>
  </si>
  <si>
    <t>U.8.1.5.2</t>
  </si>
  <si>
    <t>U.8.1.6.1</t>
  </si>
  <si>
    <t>U.8.1.6.2</t>
  </si>
  <si>
    <t>U.8.1.6.4</t>
  </si>
  <si>
    <t>Surgeon</t>
  </si>
  <si>
    <t>U.8.1.6.7</t>
  </si>
  <si>
    <t>U.8.1.7.1</t>
  </si>
  <si>
    <t>Dentist</t>
  </si>
  <si>
    <t>U.8.1.8.3.1</t>
  </si>
  <si>
    <t>Medical Officer - Full time</t>
  </si>
  <si>
    <t>U.16.4.3.1</t>
  </si>
  <si>
    <t>City Project Coordinators</t>
  </si>
  <si>
    <t>UH</t>
  </si>
  <si>
    <t>U.8.1.1.1</t>
  </si>
  <si>
    <t>UPHC</t>
  </si>
  <si>
    <t>U.8.1.2.1</t>
  </si>
  <si>
    <t>U.8.1.3.1</t>
  </si>
  <si>
    <t>U.8.1.4.1</t>
  </si>
  <si>
    <t>U.8.1.8.1.1</t>
  </si>
  <si>
    <t>U.8.1.10.1</t>
  </si>
  <si>
    <t>Urban</t>
  </si>
  <si>
    <t>U.16.4.2.1</t>
  </si>
  <si>
    <t>Urban Project Coordinators</t>
  </si>
  <si>
    <t>These columns are mandatory to be filled after NPCC discussion. It is to be filled completely even if there no revisions in the proposal.</t>
  </si>
  <si>
    <t>Post- NPCC Proposal</t>
  </si>
  <si>
    <t>HRH Budget Categories</t>
  </si>
  <si>
    <t>As per ROP FY 2022-24</t>
  </si>
  <si>
    <t>Budget Proposal for FY 2024-26 (in lakhs Rs.)</t>
  </si>
  <si>
    <t xml:space="preserve">Budget approved (2023-24) including supplementary </t>
  </si>
  <si>
    <t>Budget Proposed for FY 2024-25</t>
  </si>
  <si>
    <t>Budget Proposed for FY 2025-26</t>
  </si>
  <si>
    <t>Remuneration</t>
  </si>
  <si>
    <t>Annual Increment/ Rationalization 
(up to 8%)</t>
  </si>
  <si>
    <t xml:space="preserve">EPF </t>
  </si>
  <si>
    <t>Total Budget proposed under Remuneration of all NHM HR (Sl. Nos. 185, 186)</t>
  </si>
  <si>
    <t>Service Delivery (SD)</t>
  </si>
  <si>
    <t>Programme Management (PM)</t>
  </si>
  <si>
    <t>Data Entry Operations (DEO)</t>
  </si>
  <si>
    <t>Suuport Staff at Facility Level (SS-F)</t>
  </si>
  <si>
    <t>Support Staff in Offices (SS-O)</t>
  </si>
  <si>
    <t>Community Health Officers (CHO)/ Mid-Level Health Providers (MLHP) - Sl No. 186</t>
  </si>
  <si>
    <t>NUHM</t>
  </si>
  <si>
    <t>Total Budget proposed under Remuneration of all NUHM HR (Sl. No. 142)</t>
  </si>
  <si>
    <t>-</t>
  </si>
  <si>
    <t>Details of Budget Proposed for Incentives, Allowances and Other HR related Proposals</t>
  </si>
  <si>
    <t>A</t>
  </si>
  <si>
    <t>Incentives and Allowances</t>
  </si>
  <si>
    <t>NHM (Budget Proposed in Sl. No. 186)</t>
  </si>
  <si>
    <t>State Remarks/Justifications</t>
  </si>
  <si>
    <t>NUHM (Budget Proposed in Sl. No. 143)</t>
  </si>
  <si>
    <t xml:space="preserve">FY 2024-25 </t>
  </si>
  <si>
    <t>FY 2025-26</t>
  </si>
  <si>
    <t>Additional Allowances/ Incentives to Medical Officers</t>
  </si>
  <si>
    <t>ongoing activity</t>
  </si>
  <si>
    <t>Incentive/ Awards etc. to SN, ANMs etc. (Including group/team based incentives at sub-centre/PHC for primary care)</t>
  </si>
  <si>
    <t>Honorarium for Paediatric ECO, ENT specialist, Orthopediatrician, Ophthalmologist, Psychiatrics</t>
  </si>
  <si>
    <t>Honorarium to ICTC and other Counsellors for outreach AH activities</t>
  </si>
  <si>
    <t>Performance reward, if any</t>
  </si>
  <si>
    <t>Incentive to provider for IUCD insertion at health facilities (including fixed day services at SHC and PHC) [Provide breakup: Public Sector]</t>
  </si>
  <si>
    <t>Incentive to provider for PPIUCD services</t>
  </si>
  <si>
    <t>Incentive to provider for PAIUCD Services</t>
  </si>
  <si>
    <t>Incentives under NVHCP for MO, Pharmacist and LT</t>
  </si>
  <si>
    <t>Others (please specify) including welfare fund for staff</t>
  </si>
  <si>
    <t>Rs 3000 per person for welfare activity (ie insurance, annual Health Check up for manpower and family members)</t>
  </si>
  <si>
    <t>Fund for NHM staff welfare (Service Delivery Staff)</t>
  </si>
  <si>
    <t>Fund for NHM staff welfare (Programme management Staff)</t>
  </si>
  <si>
    <t>Honorarium for Specialists (Polyclinics)</t>
  </si>
  <si>
    <t>Any Other Proposal</t>
  </si>
  <si>
    <t>B</t>
  </si>
  <si>
    <t>Incentives under CPHC</t>
  </si>
  <si>
    <t>NHM (Budget Proposed in Sl. No. 187)</t>
  </si>
  <si>
    <t>NUHM (Budget Proposed in Sl. No. 144)</t>
  </si>
  <si>
    <t>Performance-based incentives to CHO</t>
  </si>
  <si>
    <t>Team-based incentives for SC-HWCs and PHC-HWCs</t>
  </si>
  <si>
    <t>C</t>
  </si>
  <si>
    <t>Budget for HR Recruitment/Outsourcing</t>
  </si>
  <si>
    <t>NHM  (Sl. No. 189)</t>
  </si>
  <si>
    <t>NUHM (Sl. No 145)</t>
  </si>
  <si>
    <t>Costs for HR Recruitment</t>
  </si>
  <si>
    <t>Recruitment cost of Rs 500 per vacancy for  2553 vacant posts</t>
  </si>
  <si>
    <t>Costs for Outsourcing</t>
  </si>
  <si>
    <t>gst @18% plus administrative  charges being paid to outsourcing agency  for salary bill of outsourcing stf</t>
  </si>
  <si>
    <t>Legal expenses and Court cases</t>
  </si>
  <si>
    <t>legal retainership fee,legal advise</t>
  </si>
  <si>
    <t>D</t>
  </si>
  <si>
    <t>Budget for HRMIS</t>
  </si>
  <si>
    <t>NHM  (Sl. No. 190)</t>
  </si>
  <si>
    <t>HRMIS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</si>
</sst>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b/>
      <sz val="10"/>
      <color rgb="FF000000"/>
      <name val="Times New Roman"/>
      <family val="1"/>
    </font>
    <font>
      <b/>
      <sz val="14"/>
      <color rgb="FF000000"/>
      <name val="Calibri"/>
      <family val="2"/>
    </font>
    <font>
      <sz val="9"/>
      <color theme="1"/>
      <name val="Times New Roman"/>
      <family val="1"/>
    </font>
    <font>
      <sz val="14"/>
      <color rgb="FF000000"/>
      <name val="Calibri"/>
      <family val="2"/>
    </font>
    <font>
      <sz val="11"/>
      <color theme="1"/>
      <name val="Arial"/>
      <family val="2"/>
    </font>
    <font>
      <b/>
      <i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E9F9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1" fillId="0" borderId="0"/>
    <xf numFmtId="0" fontId="23" fillId="0" borderId="0"/>
  </cellStyleXfs>
  <cellXfs count="146">
    <xf numFmtId="0" fontId="0" fillId="0" borderId="0" xfId="0"/>
    <xf numFmtId="0" fontId="4" fillId="0" borderId="0" xfId="0" applyFont="1" applyFill="1" applyAlignment="1">
      <alignment vertical="top" wrapText="1"/>
    </xf>
    <xf numFmtId="1" fontId="4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1" fontId="5" fillId="0" borderId="6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top" wrapText="1"/>
    </xf>
    <xf numFmtId="1" fontId="4" fillId="0" borderId="6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 applyProtection="1">
      <alignment horizontal="center" vertical="top" wrapText="1"/>
      <protection locked="0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vertical="top" wrapText="1"/>
    </xf>
    <xf numFmtId="1" fontId="7" fillId="0" borderId="6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Fill="1" applyAlignment="1">
      <alignment wrapText="1"/>
    </xf>
    <xf numFmtId="0" fontId="7" fillId="0" borderId="7" xfId="0" applyFont="1" applyFill="1" applyBorder="1" applyAlignment="1" applyProtection="1">
      <alignment horizontal="center" vertical="top" wrapText="1"/>
      <protection locked="0"/>
    </xf>
    <xf numFmtId="0" fontId="4" fillId="0" borderId="7" xfId="0" applyFont="1" applyFill="1" applyBorder="1" applyAlignment="1">
      <alignment horizontal="center" vertical="top" wrapText="1"/>
    </xf>
    <xf numFmtId="0" fontId="9" fillId="0" borderId="7" xfId="0" applyFont="1" applyFill="1" applyBorder="1" applyAlignment="1" applyProtection="1">
      <alignment horizontal="center" vertical="top" wrapText="1"/>
      <protection locked="0"/>
    </xf>
    <xf numFmtId="2" fontId="4" fillId="0" borderId="0" xfId="0" applyNumberFormat="1" applyFont="1" applyFill="1" applyAlignment="1">
      <alignment vertical="top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9" fillId="0" borderId="6" xfId="0" applyFont="1" applyFill="1" applyBorder="1" applyAlignment="1" applyProtection="1">
      <alignment horizontal="center" vertical="top" wrapText="1"/>
      <protection locked="0"/>
    </xf>
    <xf numFmtId="1" fontId="4" fillId="0" borderId="6" xfId="0" applyNumberFormat="1" applyFont="1" applyFill="1" applyBorder="1" applyAlignment="1">
      <alignment horizontal="left" vertical="top" wrapText="1"/>
    </xf>
    <xf numFmtId="0" fontId="7" fillId="0" borderId="6" xfId="0" applyFont="1" applyFill="1" applyBorder="1" applyAlignment="1" applyProtection="1">
      <alignment horizontal="left" vertical="top" wrapText="1"/>
      <protection locked="0"/>
    </xf>
    <xf numFmtId="2" fontId="8" fillId="0" borderId="6" xfId="0" applyNumberFormat="1" applyFont="1" applyFill="1" applyBorder="1" applyAlignment="1">
      <alignment vertical="top" wrapText="1"/>
    </xf>
    <xf numFmtId="2" fontId="4" fillId="0" borderId="0" xfId="0" applyNumberFormat="1" applyFont="1" applyFill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3" fillId="3" borderId="0" xfId="0" applyFont="1" applyFill="1" applyAlignment="1">
      <alignment horizontal="center" vertical="top"/>
    </xf>
    <xf numFmtId="0" fontId="14" fillId="4" borderId="9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16" fillId="6" borderId="0" xfId="0" applyFont="1" applyFill="1" applyAlignment="1">
      <alignment horizontal="center" vertical="top" wrapText="1"/>
    </xf>
    <xf numFmtId="0" fontId="13" fillId="0" borderId="0" xfId="0" applyFont="1" applyAlignment="1">
      <alignment vertical="center"/>
    </xf>
    <xf numFmtId="0" fontId="13" fillId="3" borderId="0" xfId="0" applyFont="1" applyFill="1" applyAlignment="1">
      <alignment vertical="center"/>
    </xf>
    <xf numFmtId="0" fontId="2" fillId="6" borderId="12" xfId="0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top" wrapText="1"/>
    </xf>
    <xf numFmtId="0" fontId="16" fillId="6" borderId="14" xfId="0" applyFont="1" applyFill="1" applyBorder="1" applyAlignment="1">
      <alignment horizontal="center" vertical="top" wrapText="1"/>
    </xf>
    <xf numFmtId="0" fontId="17" fillId="7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2" fillId="6" borderId="16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17" fillId="9" borderId="18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3" fillId="10" borderId="19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7" fillId="9" borderId="15" xfId="0" applyFont="1" applyFill="1" applyBorder="1" applyAlignment="1">
      <alignment horizontal="center" vertical="center" wrapText="1"/>
    </xf>
    <xf numFmtId="0" fontId="3" fillId="10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" fillId="10" borderId="22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left" vertical="top" wrapText="1"/>
    </xf>
    <xf numFmtId="164" fontId="0" fillId="0" borderId="6" xfId="1" applyFont="1" applyBorder="1" applyAlignment="1">
      <alignment horizontal="center" vertical="top" wrapText="1"/>
    </xf>
    <xf numFmtId="164" fontId="13" fillId="0" borderId="6" xfId="0" applyNumberFormat="1" applyFont="1" applyBorder="1" applyAlignment="1">
      <alignment horizontal="center" vertical="top" wrapText="1"/>
    </xf>
    <xf numFmtId="164" fontId="3" fillId="0" borderId="7" xfId="1" applyFont="1" applyBorder="1" applyAlignment="1">
      <alignment horizontal="center" vertical="top" wrapText="1"/>
    </xf>
    <xf numFmtId="0" fontId="17" fillId="0" borderId="23" xfId="0" applyFont="1" applyBorder="1" applyAlignment="1">
      <alignment horizontal="left" vertical="top" wrapText="1"/>
    </xf>
    <xf numFmtId="164" fontId="3" fillId="0" borderId="24" xfId="1" applyFont="1" applyBorder="1" applyAlignment="1">
      <alignment horizontal="center" vertical="top" wrapText="1"/>
    </xf>
    <xf numFmtId="164" fontId="3" fillId="0" borderId="25" xfId="1" applyFont="1" applyBorder="1" applyAlignment="1">
      <alignment horizontal="center" vertical="top" wrapText="1"/>
    </xf>
    <xf numFmtId="164" fontId="3" fillId="0" borderId="26" xfId="1" applyFont="1" applyBorder="1" applyAlignment="1">
      <alignment horizontal="center" vertical="top" wrapText="1"/>
    </xf>
    <xf numFmtId="164" fontId="3" fillId="0" borderId="20" xfId="1" applyFont="1" applyBorder="1" applyAlignment="1">
      <alignment horizontal="center" vertical="top" wrapText="1"/>
    </xf>
    <xf numFmtId="164" fontId="3" fillId="0" borderId="22" xfId="1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left" vertical="top" wrapText="1"/>
    </xf>
    <xf numFmtId="0" fontId="13" fillId="0" borderId="28" xfId="0" applyFont="1" applyBorder="1" applyAlignment="1">
      <alignment horizontal="center" vertical="top" wrapText="1"/>
    </xf>
    <xf numFmtId="0" fontId="13" fillId="11" borderId="28" xfId="0" applyFont="1" applyFill="1" applyBorder="1" applyAlignment="1">
      <alignment horizontal="center" vertical="top" wrapText="1"/>
    </xf>
    <xf numFmtId="0" fontId="13" fillId="0" borderId="29" xfId="0" applyFont="1" applyBorder="1" applyAlignment="1">
      <alignment horizontal="center" vertical="top" wrapText="1"/>
    </xf>
    <xf numFmtId="164" fontId="13" fillId="0" borderId="0" xfId="0" applyNumberFormat="1" applyFont="1" applyAlignment="1">
      <alignment horizontal="center" vertical="top"/>
    </xf>
    <xf numFmtId="0" fontId="17" fillId="0" borderId="27" xfId="0" applyFont="1" applyBorder="1" applyAlignment="1">
      <alignment horizontal="left" vertical="top" wrapText="1"/>
    </xf>
    <xf numFmtId="164" fontId="0" fillId="0" borderId="28" xfId="1" applyFont="1" applyBorder="1" applyAlignment="1">
      <alignment horizontal="center" vertical="top" wrapText="1"/>
    </xf>
    <xf numFmtId="164" fontId="13" fillId="0" borderId="28" xfId="0" applyNumberFormat="1" applyFont="1" applyBorder="1" applyAlignment="1">
      <alignment horizontal="center" vertical="top" wrapText="1"/>
    </xf>
    <xf numFmtId="164" fontId="3" fillId="0" borderId="30" xfId="1" applyFont="1" applyBorder="1" applyAlignment="1">
      <alignment horizontal="center" vertical="top" wrapText="1"/>
    </xf>
    <xf numFmtId="0" fontId="20" fillId="6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31" xfId="2" applyFont="1" applyFill="1" applyBorder="1" applyAlignment="1">
      <alignment horizontal="center" vertical="center" wrapText="1"/>
    </xf>
    <xf numFmtId="0" fontId="17" fillId="2" borderId="1" xfId="2" applyFont="1" applyFill="1" applyBorder="1" applyAlignment="1">
      <alignment horizontal="center" vertical="center" wrapText="1"/>
    </xf>
    <xf numFmtId="0" fontId="17" fillId="2" borderId="3" xfId="2" applyFont="1" applyFill="1" applyBorder="1" applyAlignment="1">
      <alignment horizontal="center" vertical="center" wrapText="1"/>
    </xf>
    <xf numFmtId="0" fontId="17" fillId="2" borderId="7" xfId="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center" wrapText="1"/>
    </xf>
    <xf numFmtId="0" fontId="17" fillId="2" borderId="15" xfId="2" applyFont="1" applyFill="1" applyBorder="1" applyAlignment="1">
      <alignment horizontal="center" vertical="center" wrapText="1"/>
    </xf>
    <xf numFmtId="0" fontId="17" fillId="2" borderId="6" xfId="2" applyFont="1" applyFill="1" applyBorder="1" applyAlignment="1">
      <alignment horizontal="center" vertical="center" wrapText="1"/>
    </xf>
    <xf numFmtId="0" fontId="17" fillId="2" borderId="20" xfId="2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vertical="center" wrapText="1"/>
    </xf>
    <xf numFmtId="0" fontId="22" fillId="0" borderId="3" xfId="2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1" fillId="0" borderId="3" xfId="3" applyFont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22" fillId="0" borderId="0" xfId="2" applyFont="1" applyAlignment="1">
      <alignment horizontal="left" vertical="center" wrapText="1"/>
    </xf>
    <xf numFmtId="0" fontId="17" fillId="2" borderId="6" xfId="2" applyFont="1" applyFill="1" applyBorder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17" fillId="0" borderId="0" xfId="2" applyFont="1" applyAlignment="1">
      <alignment horizontal="center" vertical="center" wrapText="1"/>
    </xf>
    <xf numFmtId="0" fontId="22" fillId="2" borderId="20" xfId="0" applyFont="1" applyFill="1" applyBorder="1" applyAlignment="1">
      <alignment vertical="center" wrapText="1"/>
    </xf>
    <xf numFmtId="2" fontId="8" fillId="0" borderId="6" xfId="0" applyNumberFormat="1" applyFont="1" applyFill="1" applyBorder="1" applyAlignment="1">
      <alignment vertical="center" wrapText="1"/>
    </xf>
    <xf numFmtId="2" fontId="8" fillId="0" borderId="6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0" fillId="0" borderId="0" xfId="0" applyFont="1" applyFill="1" applyAlignment="1">
      <alignment wrapText="1"/>
    </xf>
    <xf numFmtId="0" fontId="4" fillId="0" borderId="0" xfId="0" applyFont="1" applyFill="1" applyAlignment="1">
      <alignment vertical="top"/>
    </xf>
    <xf numFmtId="1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4" fillId="0" borderId="6" xfId="0" applyFont="1" applyFill="1" applyBorder="1" applyAlignment="1">
      <alignment horizontal="center" vertical="top"/>
    </xf>
    <xf numFmtId="1" fontId="4" fillId="0" borderId="6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2" fontId="4" fillId="0" borderId="6" xfId="0" applyNumberFormat="1" applyFont="1" applyFill="1" applyBorder="1" applyAlignment="1">
      <alignment vertical="top"/>
    </xf>
    <xf numFmtId="2" fontId="4" fillId="0" borderId="6" xfId="0" applyNumberFormat="1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1" fontId="8" fillId="0" borderId="6" xfId="0" applyNumberFormat="1" applyFont="1" applyFill="1" applyBorder="1" applyAlignment="1">
      <alignment horizontal="center" vertical="top"/>
    </xf>
    <xf numFmtId="0" fontId="8" fillId="0" borderId="6" xfId="0" applyFont="1" applyFill="1" applyBorder="1" applyAlignment="1" applyProtection="1">
      <alignment horizontal="center" vertical="top" wrapText="1"/>
      <protection locked="0"/>
    </xf>
    <xf numFmtId="0" fontId="8" fillId="0" borderId="6" xfId="0" applyFont="1" applyFill="1" applyBorder="1" applyAlignment="1">
      <alignment vertical="top"/>
    </xf>
    <xf numFmtId="0" fontId="0" fillId="0" borderId="0" xfId="0" applyFill="1"/>
    <xf numFmtId="0" fontId="8" fillId="0" borderId="0" xfId="0" applyFont="1" applyFill="1" applyAlignment="1">
      <alignment vertical="top"/>
    </xf>
    <xf numFmtId="2" fontId="4" fillId="0" borderId="0" xfId="0" applyNumberFormat="1" applyFont="1" applyFill="1" applyAlignment="1">
      <alignment horizontal="center" vertical="top"/>
    </xf>
    <xf numFmtId="0" fontId="10" fillId="0" borderId="8" xfId="0" applyFont="1" applyFill="1" applyBorder="1" applyAlignment="1">
      <alignment horizontal="center" vertical="top" wrapText="1" readingOrder="1"/>
    </xf>
    <xf numFmtId="0" fontId="12" fillId="0" borderId="8" xfId="0" applyFont="1" applyFill="1" applyBorder="1" applyAlignment="1">
      <alignment horizontal="center" vertical="top" wrapText="1" readingOrder="1"/>
    </xf>
    <xf numFmtId="0" fontId="12" fillId="0" borderId="8" xfId="0" applyFont="1" applyFill="1" applyBorder="1" applyAlignment="1">
      <alignment horizontal="center" vertical="top" wrapText="1"/>
    </xf>
  </cellXfs>
  <cellStyles count="4">
    <cellStyle name="Comma 2" xfId="1"/>
    <cellStyle name="Normal" xfId="0" builtinId="0"/>
    <cellStyle name="Normal 2" xfId="2"/>
    <cellStyle name="Normal 3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7"/>
  <sheetViews>
    <sheetView showGridLines="0" view="pageBreakPreview" topLeftCell="D1" zoomScaleNormal="70" zoomScaleSheetLayoutView="100" workbookViewId="0">
      <pane ySplit="2" topLeftCell="A168" activePane="bottomLeft" state="frozen"/>
      <selection activeCell="C1" sqref="C1"/>
      <selection pane="bottomLeft" activeCell="S3" sqref="S3:U186"/>
    </sheetView>
  </sheetViews>
  <sheetFormatPr defaultColWidth="9.140625" defaultRowHeight="12.75" x14ac:dyDescent="0.25"/>
  <cols>
    <col min="1" max="1" width="11.28515625" style="1" hidden="1" customWidth="1"/>
    <col min="2" max="2" width="9.140625" style="1" hidden="1" customWidth="1"/>
    <col min="3" max="3" width="13.85546875" style="1" hidden="1" customWidth="1"/>
    <col min="4" max="4" width="11.42578125" style="1" customWidth="1"/>
    <col min="5" max="5" width="10.140625" style="2" customWidth="1"/>
    <col min="6" max="6" width="17.140625" style="1" customWidth="1"/>
    <col min="7" max="7" width="14" style="1" customWidth="1"/>
    <col min="8" max="8" width="12.28515625" style="1" hidden="1" customWidth="1"/>
    <col min="9" max="9" width="14.5703125" style="1" customWidth="1"/>
    <col min="10" max="10" width="7.7109375" style="1" customWidth="1"/>
    <col min="11" max="11" width="13.140625" style="1" hidden="1" customWidth="1"/>
    <col min="12" max="12" width="6.140625" style="3" customWidth="1"/>
    <col min="13" max="13" width="9.140625" style="3" customWidth="1"/>
    <col min="14" max="14" width="11.42578125" style="124" customWidth="1"/>
    <col min="15" max="15" width="11.85546875" style="3" customWidth="1"/>
    <col min="16" max="16" width="10" style="1" bestFit="1" customWidth="1"/>
    <col min="17" max="16384" width="9.140625" style="1"/>
  </cols>
  <sheetData>
    <row r="1" spans="1:21" x14ac:dyDescent="0.25">
      <c r="N1" s="4" t="s">
        <v>0</v>
      </c>
      <c r="O1" s="5"/>
      <c r="P1" s="5"/>
      <c r="Q1" s="6"/>
      <c r="R1" s="7" t="s">
        <v>1</v>
      </c>
      <c r="S1" s="8"/>
      <c r="T1" s="8"/>
      <c r="U1" s="8"/>
    </row>
    <row r="2" spans="1:21" ht="84" x14ac:dyDescent="0.25">
      <c r="A2" s="9" t="s">
        <v>2</v>
      </c>
      <c r="B2" s="9" t="s">
        <v>3</v>
      </c>
      <c r="C2" s="9"/>
      <c r="D2" s="10" t="s">
        <v>4</v>
      </c>
      <c r="E2" s="11" t="s">
        <v>5</v>
      </c>
      <c r="F2" s="9" t="s">
        <v>6</v>
      </c>
      <c r="G2" s="9" t="s">
        <v>7</v>
      </c>
      <c r="H2" s="9"/>
      <c r="I2" s="9" t="s">
        <v>8</v>
      </c>
      <c r="J2" s="12" t="s">
        <v>9</v>
      </c>
      <c r="K2" s="9" t="s">
        <v>10</v>
      </c>
      <c r="L2" s="12" t="s">
        <v>11</v>
      </c>
      <c r="M2" s="9" t="s">
        <v>12</v>
      </c>
      <c r="N2" s="30" t="s">
        <v>14</v>
      </c>
      <c r="O2" s="13" t="s">
        <v>15</v>
      </c>
      <c r="P2" s="14" t="s">
        <v>16</v>
      </c>
      <c r="Q2" s="14" t="s">
        <v>17</v>
      </c>
      <c r="R2" s="9" t="s">
        <v>14</v>
      </c>
      <c r="S2" s="13" t="s">
        <v>15</v>
      </c>
      <c r="T2" s="14" t="s">
        <v>16</v>
      </c>
      <c r="U2" s="14" t="s">
        <v>17</v>
      </c>
    </row>
    <row r="3" spans="1:21" x14ac:dyDescent="0.25">
      <c r="A3" s="13">
        <v>1</v>
      </c>
      <c r="B3" s="13">
        <v>65</v>
      </c>
      <c r="C3" s="15" t="s">
        <v>18</v>
      </c>
      <c r="D3" s="13" t="s">
        <v>19</v>
      </c>
      <c r="E3" s="16" t="s">
        <v>20</v>
      </c>
      <c r="F3" s="15" t="s">
        <v>21</v>
      </c>
      <c r="G3" s="15" t="s">
        <v>18</v>
      </c>
      <c r="H3" s="15"/>
      <c r="I3" s="17" t="s">
        <v>22</v>
      </c>
      <c r="J3" s="17">
        <v>1400</v>
      </c>
      <c r="K3" s="14"/>
      <c r="L3" s="13"/>
      <c r="M3" s="13">
        <f t="shared" ref="M3:M66" si="0">+J3+K3+L3</f>
        <v>1400</v>
      </c>
      <c r="N3" s="122">
        <v>22022.560000000001</v>
      </c>
      <c r="O3" s="18">
        <f>(N3*M3*12)/100000</f>
        <v>3699.7900800000002</v>
      </c>
      <c r="P3" s="19">
        <f>((8/100*N3)*M3*12)/100000</f>
        <v>295.98320640000003</v>
      </c>
      <c r="Q3" s="19">
        <f>((15000*13/100*M3*12))/100000</f>
        <v>327.60000000000002</v>
      </c>
      <c r="R3" s="14">
        <f>N3*1.06</f>
        <v>23343.913600000003</v>
      </c>
      <c r="S3" s="18">
        <f>(R3*M3*12)/100000</f>
        <v>3921.7774848000008</v>
      </c>
      <c r="T3" s="18">
        <f>((8/100*R3)*M3*12)/100000</f>
        <v>313.74219878400004</v>
      </c>
      <c r="U3" s="19">
        <f>((15000*13/100*M3*12))/100000</f>
        <v>327.60000000000002</v>
      </c>
    </row>
    <row r="4" spans="1:21" x14ac:dyDescent="0.25">
      <c r="A4" s="13">
        <v>2</v>
      </c>
      <c r="B4" s="13">
        <v>148</v>
      </c>
      <c r="C4" s="15" t="s">
        <v>18</v>
      </c>
      <c r="D4" s="13" t="s">
        <v>19</v>
      </c>
      <c r="E4" s="16" t="s">
        <v>23</v>
      </c>
      <c r="F4" s="15" t="s">
        <v>24</v>
      </c>
      <c r="G4" s="15" t="s">
        <v>25</v>
      </c>
      <c r="H4" s="15"/>
      <c r="I4" s="17" t="s">
        <v>22</v>
      </c>
      <c r="J4" s="17">
        <v>25</v>
      </c>
      <c r="K4" s="14"/>
      <c r="L4" s="13">
        <v>113</v>
      </c>
      <c r="M4" s="13">
        <f t="shared" si="0"/>
        <v>138</v>
      </c>
      <c r="N4" s="122">
        <v>26966.400000000001</v>
      </c>
      <c r="O4" s="18">
        <f>(N4*108*12)/100000</f>
        <v>349.48454400000008</v>
      </c>
      <c r="P4" s="19">
        <f>((8/100*N4)*M4*12)/100000</f>
        <v>35.72508672</v>
      </c>
      <c r="Q4" s="19">
        <f>((15000*13/100*M4*12))/100000</f>
        <v>32.292000000000002</v>
      </c>
      <c r="R4" s="14">
        <f t="shared" ref="R4:R67" si="1">N4*1.06</f>
        <v>28584.384000000002</v>
      </c>
      <c r="S4" s="18">
        <f>(R4*M4*12)/100000</f>
        <v>473.35739904000002</v>
      </c>
      <c r="T4" s="18">
        <f>((8/100*R4)*M4*12)/100000</f>
        <v>37.8685919232</v>
      </c>
      <c r="U4" s="19">
        <f>((15000*13/100*M4*12))/100000</f>
        <v>32.292000000000002</v>
      </c>
    </row>
    <row r="5" spans="1:21" x14ac:dyDescent="0.25">
      <c r="A5" s="13">
        <v>3</v>
      </c>
      <c r="B5" s="13">
        <v>66</v>
      </c>
      <c r="C5" s="20" t="s">
        <v>18</v>
      </c>
      <c r="D5" s="13" t="s">
        <v>19</v>
      </c>
      <c r="E5" s="16" t="s">
        <v>26</v>
      </c>
      <c r="F5" s="15" t="s">
        <v>27</v>
      </c>
      <c r="G5" s="20" t="s">
        <v>18</v>
      </c>
      <c r="H5" s="20"/>
      <c r="I5" s="17" t="s">
        <v>22</v>
      </c>
      <c r="J5" s="13">
        <v>1262</v>
      </c>
      <c r="K5" s="14"/>
      <c r="L5" s="13">
        <v>129</v>
      </c>
      <c r="M5" s="13">
        <f t="shared" si="0"/>
        <v>1391</v>
      </c>
      <c r="N5" s="122">
        <v>24719.200000000001</v>
      </c>
      <c r="O5" s="18">
        <f>(N5*M5*12)/100000</f>
        <v>4126.1288640000002</v>
      </c>
      <c r="P5" s="19">
        <f>((8/100*N5)*M5*12)/100000</f>
        <v>330.09030912000003</v>
      </c>
      <c r="Q5" s="19">
        <f>((15000*13/100*M5*12))/100000</f>
        <v>325.49400000000003</v>
      </c>
      <c r="R5" s="14">
        <f t="shared" si="1"/>
        <v>26202.352000000003</v>
      </c>
      <c r="S5" s="18">
        <f>(R5*M5*12)/100000</f>
        <v>4373.6965958400015</v>
      </c>
      <c r="T5" s="18">
        <f>((8/100*R5)*M5*12)/100000</f>
        <v>349.89572766719999</v>
      </c>
      <c r="U5" s="19">
        <f>((15000*13/100*M5*12))/100000</f>
        <v>325.49400000000003</v>
      </c>
    </row>
    <row r="6" spans="1:21" s="21" customFormat="1" ht="15" x14ac:dyDescent="0.25">
      <c r="A6" s="13">
        <v>4</v>
      </c>
      <c r="B6" s="13">
        <v>156</v>
      </c>
      <c r="C6" s="15" t="s">
        <v>28</v>
      </c>
      <c r="D6" s="13" t="s">
        <v>19</v>
      </c>
      <c r="E6" s="16" t="s">
        <v>29</v>
      </c>
      <c r="F6" s="15" t="s">
        <v>30</v>
      </c>
      <c r="G6" s="15" t="s">
        <v>28</v>
      </c>
      <c r="H6" s="15"/>
      <c r="I6" s="17" t="s">
        <v>22</v>
      </c>
      <c r="J6" s="13">
        <v>158</v>
      </c>
      <c r="K6" s="14"/>
      <c r="L6" s="13">
        <v>3</v>
      </c>
      <c r="M6" s="13">
        <f t="shared" si="0"/>
        <v>161</v>
      </c>
      <c r="N6" s="122">
        <v>22472</v>
      </c>
      <c r="O6" s="18">
        <f>(N6*M6*12)/100000</f>
        <v>434.15904</v>
      </c>
      <c r="P6" s="19">
        <f>((8/100*N6)*M6*12)/100000</f>
        <v>34.732723199999995</v>
      </c>
      <c r="Q6" s="19">
        <f>((15000*13/100*M6*12))/100000</f>
        <v>37.673999999999999</v>
      </c>
      <c r="R6" s="14">
        <f t="shared" si="1"/>
        <v>23820.32</v>
      </c>
      <c r="S6" s="18">
        <f>(R6*M6*12)/100000</f>
        <v>460.20858240000001</v>
      </c>
      <c r="T6" s="18">
        <f>((8/100*R6)*M6*12)/100000</f>
        <v>36.816686591999996</v>
      </c>
      <c r="U6" s="19">
        <f>((15000*13/100*M6*12))/100000</f>
        <v>37.673999999999999</v>
      </c>
    </row>
    <row r="7" spans="1:21" s="21" customFormat="1" ht="15" x14ac:dyDescent="0.25">
      <c r="A7" s="13">
        <v>5</v>
      </c>
      <c r="B7" s="13">
        <v>81</v>
      </c>
      <c r="C7" s="13" t="s">
        <v>18</v>
      </c>
      <c r="D7" s="13" t="s">
        <v>19</v>
      </c>
      <c r="E7" s="16" t="s">
        <v>31</v>
      </c>
      <c r="F7" s="15" t="s">
        <v>32</v>
      </c>
      <c r="G7" s="15" t="s">
        <v>18</v>
      </c>
      <c r="H7" s="15"/>
      <c r="I7" s="17" t="s">
        <v>22</v>
      </c>
      <c r="J7" s="17">
        <v>10</v>
      </c>
      <c r="K7" s="14"/>
      <c r="L7" s="13">
        <v>25</v>
      </c>
      <c r="M7" s="13">
        <f t="shared" si="0"/>
        <v>35</v>
      </c>
      <c r="N7" s="122">
        <v>28090</v>
      </c>
      <c r="O7" s="18">
        <f>(N7*M7*12)/100000</f>
        <v>117.97799999999999</v>
      </c>
      <c r="P7" s="19">
        <f>((8/100*N7)*M7*12)/100000</f>
        <v>9.4382400000000022</v>
      </c>
      <c r="Q7" s="19">
        <f>((15000*13/100*M7*12))/100000</f>
        <v>8.19</v>
      </c>
      <c r="R7" s="14">
        <f t="shared" si="1"/>
        <v>29775.4</v>
      </c>
      <c r="S7" s="18">
        <f>(R7*M7*12)/100000</f>
        <v>125.05668</v>
      </c>
      <c r="T7" s="18">
        <f>((8/100*R7)*M7*12)/100000</f>
        <v>10.004534400000002</v>
      </c>
      <c r="U7" s="19">
        <f>((15000*13/100*M7*12))/100000</f>
        <v>8.19</v>
      </c>
    </row>
    <row r="8" spans="1:21" s="21" customFormat="1" ht="15" x14ac:dyDescent="0.25">
      <c r="A8" s="13">
        <v>6</v>
      </c>
      <c r="B8" s="13">
        <v>162</v>
      </c>
      <c r="C8" s="15" t="s">
        <v>33</v>
      </c>
      <c r="D8" s="13" t="s">
        <v>19</v>
      </c>
      <c r="E8" s="16" t="s">
        <v>34</v>
      </c>
      <c r="F8" s="15" t="s">
        <v>35</v>
      </c>
      <c r="G8" s="15" t="s">
        <v>33</v>
      </c>
      <c r="H8" s="15"/>
      <c r="I8" s="17" t="s">
        <v>22</v>
      </c>
      <c r="J8" s="13">
        <v>1</v>
      </c>
      <c r="K8" s="14"/>
      <c r="L8" s="13">
        <v>2</v>
      </c>
      <c r="M8" s="13">
        <f t="shared" si="0"/>
        <v>3</v>
      </c>
      <c r="N8" s="122">
        <v>14606.800000000001</v>
      </c>
      <c r="O8" s="18">
        <f>(N8*M8*12)/100000</f>
        <v>5.2584480000000005</v>
      </c>
      <c r="P8" s="19">
        <f>((8/100*N8)*M8*12)/100000</f>
        <v>0.42067584000000002</v>
      </c>
      <c r="Q8" s="19">
        <f>((15000*13/100*M8*12))/100000</f>
        <v>0.70199999999999996</v>
      </c>
      <c r="R8" s="14">
        <f t="shared" si="1"/>
        <v>15483.208000000002</v>
      </c>
      <c r="S8" s="18">
        <f>(R8*M8*12)/100000</f>
        <v>5.5739548800000014</v>
      </c>
      <c r="T8" s="18">
        <f>((8/100*R8)*M8*12)/100000</f>
        <v>0.44591639040000008</v>
      </c>
      <c r="U8" s="19">
        <f>((15000*13/100*M8*12))/100000</f>
        <v>0.70199999999999996</v>
      </c>
    </row>
    <row r="9" spans="1:21" ht="25.5" x14ac:dyDescent="0.25">
      <c r="A9" s="13">
        <v>7</v>
      </c>
      <c r="B9" s="13">
        <v>67</v>
      </c>
      <c r="C9" s="13" t="s">
        <v>36</v>
      </c>
      <c r="D9" s="13" t="s">
        <v>19</v>
      </c>
      <c r="E9" s="16" t="s">
        <v>37</v>
      </c>
      <c r="F9" s="15" t="s">
        <v>38</v>
      </c>
      <c r="G9" s="15" t="s">
        <v>18</v>
      </c>
      <c r="H9" s="15"/>
      <c r="I9" s="17" t="s">
        <v>39</v>
      </c>
      <c r="J9" s="17">
        <v>50</v>
      </c>
      <c r="K9" s="14"/>
      <c r="L9" s="13">
        <v>4</v>
      </c>
      <c r="M9" s="13">
        <f t="shared" si="0"/>
        <v>54</v>
      </c>
      <c r="N9" s="122">
        <v>135955.6</v>
      </c>
      <c r="O9" s="18">
        <f>(N9*M9*12)/100000</f>
        <v>880.99228800000014</v>
      </c>
      <c r="P9" s="19">
        <f>((8/100*N9)*M9*12)/100000</f>
        <v>70.479383040000002</v>
      </c>
      <c r="Q9" s="19">
        <f>((15000*13/100*M9*12))/100000</f>
        <v>12.635999999999999</v>
      </c>
      <c r="R9" s="14">
        <f t="shared" si="1"/>
        <v>144112.93600000002</v>
      </c>
      <c r="S9" s="18">
        <f>(R9*M9*12)/100000</f>
        <v>933.85182528000007</v>
      </c>
      <c r="T9" s="18">
        <f>((8/100*R9)*M9*12)/100000</f>
        <v>74.708146022400001</v>
      </c>
      <c r="U9" s="19">
        <f>((15000*13/100*M9*12))/100000</f>
        <v>12.635999999999999</v>
      </c>
    </row>
    <row r="10" spans="1:21" ht="25.5" x14ac:dyDescent="0.25">
      <c r="A10" s="13">
        <v>8</v>
      </c>
      <c r="B10" s="13">
        <v>68</v>
      </c>
      <c r="C10" s="13" t="s">
        <v>36</v>
      </c>
      <c r="D10" s="13" t="s">
        <v>19</v>
      </c>
      <c r="E10" s="16" t="s">
        <v>40</v>
      </c>
      <c r="F10" s="15" t="s">
        <v>41</v>
      </c>
      <c r="G10" s="15" t="s">
        <v>18</v>
      </c>
      <c r="H10" s="15"/>
      <c r="I10" s="17" t="s">
        <v>39</v>
      </c>
      <c r="J10" s="17">
        <v>40</v>
      </c>
      <c r="K10" s="14"/>
      <c r="L10" s="13">
        <v>4</v>
      </c>
      <c r="M10" s="13">
        <f t="shared" si="0"/>
        <v>44</v>
      </c>
      <c r="N10" s="122">
        <v>146068</v>
      </c>
      <c r="O10" s="18">
        <f>(N10*M10*12)/100000</f>
        <v>771.23904000000005</v>
      </c>
      <c r="P10" s="19">
        <f>((8/100*N10)*M10*12)/100000</f>
        <v>61.699123200000002</v>
      </c>
      <c r="Q10" s="19">
        <f>((15000*13/100*M10*12))/100000</f>
        <v>10.295999999999999</v>
      </c>
      <c r="R10" s="14">
        <f t="shared" si="1"/>
        <v>154832.08000000002</v>
      </c>
      <c r="S10" s="18">
        <f>(R10*M10*12)/100000</f>
        <v>817.51338240000007</v>
      </c>
      <c r="T10" s="18">
        <f>((8/100*R10)*M10*12)/100000</f>
        <v>65.401070592000025</v>
      </c>
      <c r="U10" s="19">
        <f>((15000*13/100*M10*12))/100000</f>
        <v>10.295999999999999</v>
      </c>
    </row>
    <row r="11" spans="1:21" s="21" customFormat="1" ht="76.5" x14ac:dyDescent="0.25">
      <c r="A11" s="13">
        <v>9</v>
      </c>
      <c r="B11" s="13">
        <v>69</v>
      </c>
      <c r="C11" s="13" t="s">
        <v>42</v>
      </c>
      <c r="D11" s="13" t="s">
        <v>19</v>
      </c>
      <c r="E11" s="16" t="s">
        <v>43</v>
      </c>
      <c r="F11" s="15" t="s">
        <v>41</v>
      </c>
      <c r="G11" s="15" t="s">
        <v>18</v>
      </c>
      <c r="H11" s="15"/>
      <c r="I11" s="17" t="s">
        <v>39</v>
      </c>
      <c r="J11" s="17">
        <v>22</v>
      </c>
      <c r="K11" s="14"/>
      <c r="L11" s="13"/>
      <c r="M11" s="13">
        <f t="shared" si="0"/>
        <v>22</v>
      </c>
      <c r="N11" s="122">
        <v>146068</v>
      </c>
      <c r="O11" s="18">
        <f>(N11*M11*12)/100000</f>
        <v>385.61952000000002</v>
      </c>
      <c r="P11" s="19">
        <f>((8/100*N11)*M11*12)/100000</f>
        <v>30.849561600000001</v>
      </c>
      <c r="Q11" s="19">
        <f>((15000*13/100*M11*12))/100000</f>
        <v>5.1479999999999997</v>
      </c>
      <c r="R11" s="14">
        <f t="shared" si="1"/>
        <v>154832.08000000002</v>
      </c>
      <c r="S11" s="18">
        <f>(R11*M11*12)/100000</f>
        <v>408.75669120000003</v>
      </c>
      <c r="T11" s="18">
        <f>((8/100*R11)*M11*12)/100000</f>
        <v>32.700535296000012</v>
      </c>
      <c r="U11" s="19">
        <f>((15000*13/100*M11*12))/100000</f>
        <v>5.1479999999999997</v>
      </c>
    </row>
    <row r="12" spans="1:21" s="21" customFormat="1" ht="25.5" x14ac:dyDescent="0.25">
      <c r="A12" s="13">
        <v>10</v>
      </c>
      <c r="B12" s="13">
        <v>70</v>
      </c>
      <c r="C12" s="13" t="s">
        <v>36</v>
      </c>
      <c r="D12" s="13" t="s">
        <v>19</v>
      </c>
      <c r="E12" s="16" t="s">
        <v>44</v>
      </c>
      <c r="F12" s="15" t="s">
        <v>45</v>
      </c>
      <c r="G12" s="15" t="s">
        <v>18</v>
      </c>
      <c r="H12" s="15"/>
      <c r="I12" s="17" t="s">
        <v>39</v>
      </c>
      <c r="J12" s="17">
        <v>15</v>
      </c>
      <c r="K12" s="14"/>
      <c r="L12" s="13">
        <v>13</v>
      </c>
      <c r="M12" s="13">
        <f t="shared" si="0"/>
        <v>28</v>
      </c>
      <c r="N12" s="122">
        <v>112360</v>
      </c>
      <c r="O12" s="18">
        <f>(N12*M12*12)/100000</f>
        <v>377.52960000000002</v>
      </c>
      <c r="P12" s="19">
        <f>((8/100*N12)*M12*12)/100000</f>
        <v>30.202368000000003</v>
      </c>
      <c r="Q12" s="19">
        <f>((15000*13/100*M12*12))/100000</f>
        <v>6.5519999999999996</v>
      </c>
      <c r="R12" s="14">
        <f t="shared" si="1"/>
        <v>119101.6</v>
      </c>
      <c r="S12" s="18">
        <f>(R12*M12*12)/100000</f>
        <v>400.181376</v>
      </c>
      <c r="T12" s="18">
        <f>((8/100*R12)*M12*12)/100000</f>
        <v>32.014510080000001</v>
      </c>
      <c r="U12" s="19">
        <f>((15000*13/100*M12*12))/100000</f>
        <v>6.5519999999999996</v>
      </c>
    </row>
    <row r="13" spans="1:21" s="21" customFormat="1" ht="25.5" x14ac:dyDescent="0.25">
      <c r="A13" s="13">
        <v>11</v>
      </c>
      <c r="B13" s="13">
        <v>71</v>
      </c>
      <c r="C13" s="13" t="s">
        <v>36</v>
      </c>
      <c r="D13" s="13" t="s">
        <v>19</v>
      </c>
      <c r="E13" s="16" t="s">
        <v>46</v>
      </c>
      <c r="F13" s="15" t="s">
        <v>47</v>
      </c>
      <c r="G13" s="15" t="s">
        <v>18</v>
      </c>
      <c r="H13" s="15"/>
      <c r="I13" s="17" t="s">
        <v>39</v>
      </c>
      <c r="J13" s="17">
        <v>15</v>
      </c>
      <c r="K13" s="14"/>
      <c r="L13" s="13">
        <v>2</v>
      </c>
      <c r="M13" s="13">
        <f t="shared" si="0"/>
        <v>17</v>
      </c>
      <c r="N13" s="122">
        <v>112360</v>
      </c>
      <c r="O13" s="18">
        <f>(N13*M13*12)/100000</f>
        <v>229.21440000000001</v>
      </c>
      <c r="P13" s="19">
        <f>((8/100*N13)*M13*12)/100000</f>
        <v>18.337152000000003</v>
      </c>
      <c r="Q13" s="19">
        <f>((15000*13/100*M13*12))/100000</f>
        <v>3.9780000000000002</v>
      </c>
      <c r="R13" s="14">
        <f t="shared" si="1"/>
        <v>119101.6</v>
      </c>
      <c r="S13" s="18">
        <f>(R13*M13*12)/100000</f>
        <v>242.96726400000003</v>
      </c>
      <c r="T13" s="18">
        <f>((8/100*R13)*M13*12)/100000</f>
        <v>19.437381120000001</v>
      </c>
      <c r="U13" s="19">
        <f>((15000*13/100*M13*12))/100000</f>
        <v>3.9780000000000002</v>
      </c>
    </row>
    <row r="14" spans="1:21" s="21" customFormat="1" ht="38.25" x14ac:dyDescent="0.25">
      <c r="A14" s="13">
        <v>12</v>
      </c>
      <c r="B14" s="13">
        <v>72</v>
      </c>
      <c r="C14" s="13" t="s">
        <v>48</v>
      </c>
      <c r="D14" s="13" t="s">
        <v>19</v>
      </c>
      <c r="E14" s="16" t="s">
        <v>49</v>
      </c>
      <c r="F14" s="15" t="s">
        <v>50</v>
      </c>
      <c r="G14" s="15" t="s">
        <v>18</v>
      </c>
      <c r="H14" s="15"/>
      <c r="I14" s="17" t="s">
        <v>39</v>
      </c>
      <c r="J14" s="17">
        <v>22</v>
      </c>
      <c r="K14" s="14"/>
      <c r="L14" s="13">
        <v>20</v>
      </c>
      <c r="M14" s="13">
        <f t="shared" si="0"/>
        <v>42</v>
      </c>
      <c r="N14" s="122">
        <v>112360</v>
      </c>
      <c r="O14" s="18">
        <f>(N14*M14*12)/100000</f>
        <v>566.2944</v>
      </c>
      <c r="P14" s="19">
        <f>((8/100*N14)*M14*12)/100000</f>
        <v>45.303552000000003</v>
      </c>
      <c r="Q14" s="19">
        <f>((15000*13/100*M14*12))/100000</f>
        <v>9.8279999999999994</v>
      </c>
      <c r="R14" s="14">
        <f t="shared" si="1"/>
        <v>119101.6</v>
      </c>
      <c r="S14" s="18">
        <f>(R14*M14*12)/100000</f>
        <v>600.27206400000011</v>
      </c>
      <c r="T14" s="18">
        <f>((8/100*R14)*M14*12)/100000</f>
        <v>48.021765119999998</v>
      </c>
      <c r="U14" s="19">
        <f>((15000*13/100*M14*12))/100000</f>
        <v>9.8279999999999994</v>
      </c>
    </row>
    <row r="15" spans="1:21" s="21" customFormat="1" ht="38.25" x14ac:dyDescent="0.25">
      <c r="A15" s="13">
        <v>13</v>
      </c>
      <c r="B15" s="13">
        <v>73</v>
      </c>
      <c r="C15" s="13" t="s">
        <v>48</v>
      </c>
      <c r="D15" s="13" t="s">
        <v>19</v>
      </c>
      <c r="E15" s="16" t="s">
        <v>51</v>
      </c>
      <c r="F15" s="15" t="s">
        <v>52</v>
      </c>
      <c r="G15" s="15" t="s">
        <v>18</v>
      </c>
      <c r="H15" s="15"/>
      <c r="I15" s="17" t="s">
        <v>39</v>
      </c>
      <c r="J15" s="17">
        <v>5</v>
      </c>
      <c r="K15" s="14"/>
      <c r="L15" s="13"/>
      <c r="M15" s="13">
        <f t="shared" si="0"/>
        <v>5</v>
      </c>
      <c r="N15" s="122">
        <v>123596</v>
      </c>
      <c r="O15" s="18">
        <f>(N15*M15*12)/100000</f>
        <v>74.157600000000002</v>
      </c>
      <c r="P15" s="19">
        <f>((8/100*N15)*M15*12)/100000</f>
        <v>5.9326080000000001</v>
      </c>
      <c r="Q15" s="19">
        <f>((15000*13/100*M15*12))/100000</f>
        <v>1.17</v>
      </c>
      <c r="R15" s="14">
        <f t="shared" si="1"/>
        <v>131011.76000000001</v>
      </c>
      <c r="S15" s="18">
        <f>(R15*M15*12)/100000</f>
        <v>78.607056</v>
      </c>
      <c r="T15" s="18">
        <f>((8/100*R15)*M15*12)/100000</f>
        <v>6.2885644799999998</v>
      </c>
      <c r="U15" s="19">
        <f>((15000*13/100*M15*12))/100000</f>
        <v>1.17</v>
      </c>
    </row>
    <row r="16" spans="1:21" s="21" customFormat="1" ht="38.25" x14ac:dyDescent="0.25">
      <c r="A16" s="13">
        <v>14</v>
      </c>
      <c r="B16" s="13">
        <v>74</v>
      </c>
      <c r="C16" s="13" t="s">
        <v>48</v>
      </c>
      <c r="D16" s="13" t="s">
        <v>19</v>
      </c>
      <c r="E16" s="16" t="s">
        <v>53</v>
      </c>
      <c r="F16" s="15" t="s">
        <v>54</v>
      </c>
      <c r="G16" s="15" t="s">
        <v>18</v>
      </c>
      <c r="H16" s="15"/>
      <c r="I16" s="17" t="s">
        <v>39</v>
      </c>
      <c r="J16" s="17">
        <v>20</v>
      </c>
      <c r="K16" s="14"/>
      <c r="L16" s="13"/>
      <c r="M16" s="13">
        <f t="shared" si="0"/>
        <v>20</v>
      </c>
      <c r="N16" s="122">
        <v>112360</v>
      </c>
      <c r="O16" s="18">
        <f>(N16*M16*12)/100000</f>
        <v>269.66399999999999</v>
      </c>
      <c r="P16" s="19">
        <f>((8/100*N16)*M16*12)/100000</f>
        <v>21.573120000000003</v>
      </c>
      <c r="Q16" s="19">
        <f>((15000*13/100*M16*12))/100000</f>
        <v>4.68</v>
      </c>
      <c r="R16" s="14">
        <f t="shared" si="1"/>
        <v>119101.6</v>
      </c>
      <c r="S16" s="18">
        <f>(R16*M16*12)/100000</f>
        <v>285.84384</v>
      </c>
      <c r="T16" s="18">
        <f>((8/100*R16)*M16*12)/100000</f>
        <v>22.867507199999999</v>
      </c>
      <c r="U16" s="19">
        <f>((15000*13/100*M16*12))/100000</f>
        <v>4.68</v>
      </c>
    </row>
    <row r="17" spans="1:21" ht="25.5" x14ac:dyDescent="0.25">
      <c r="A17" s="13">
        <v>15</v>
      </c>
      <c r="B17" s="13">
        <v>76</v>
      </c>
      <c r="C17" s="13" t="s">
        <v>55</v>
      </c>
      <c r="D17" s="13" t="s">
        <v>19</v>
      </c>
      <c r="E17" s="16" t="s">
        <v>56</v>
      </c>
      <c r="F17" s="15" t="s">
        <v>57</v>
      </c>
      <c r="G17" s="15" t="s">
        <v>58</v>
      </c>
      <c r="H17" s="15"/>
      <c r="I17" s="17" t="s">
        <v>59</v>
      </c>
      <c r="J17" s="17">
        <v>152</v>
      </c>
      <c r="K17" s="14"/>
      <c r="L17" s="13"/>
      <c r="M17" s="13">
        <f t="shared" si="0"/>
        <v>152</v>
      </c>
      <c r="N17" s="122">
        <v>96629.6</v>
      </c>
      <c r="O17" s="18">
        <f>(N17*M17*12)/100000</f>
        <v>1762.5239040000001</v>
      </c>
      <c r="P17" s="19">
        <f>((8/100*N17)*M17*12)/100000</f>
        <v>141.00191232</v>
      </c>
      <c r="Q17" s="19">
        <f>((15000*13/100*M17*12))/100000</f>
        <v>35.567999999999998</v>
      </c>
      <c r="R17" s="14">
        <f t="shared" si="1"/>
        <v>102427.37600000002</v>
      </c>
      <c r="S17" s="18">
        <f>(R17*M17*12)/100000</f>
        <v>1868.2753382400003</v>
      </c>
      <c r="T17" s="18">
        <f>((8/100*R17)*M17*12)/100000</f>
        <v>149.46202705920004</v>
      </c>
      <c r="U17" s="19">
        <f>((15000*13/100*M17*12))/100000</f>
        <v>35.567999999999998</v>
      </c>
    </row>
    <row r="18" spans="1:21" s="21" customFormat="1" ht="15" x14ac:dyDescent="0.25">
      <c r="A18" s="13">
        <v>16</v>
      </c>
      <c r="B18" s="13">
        <v>75</v>
      </c>
      <c r="C18" s="13" t="s">
        <v>55</v>
      </c>
      <c r="D18" s="13" t="s">
        <v>19</v>
      </c>
      <c r="E18" s="16" t="s">
        <v>56</v>
      </c>
      <c r="F18" s="15" t="s">
        <v>60</v>
      </c>
      <c r="G18" s="15" t="s">
        <v>18</v>
      </c>
      <c r="H18" s="15"/>
      <c r="I18" s="17" t="s">
        <v>59</v>
      </c>
      <c r="J18" s="17">
        <v>85</v>
      </c>
      <c r="K18" s="14"/>
      <c r="L18" s="13">
        <v>42</v>
      </c>
      <c r="M18" s="13">
        <f t="shared" si="0"/>
        <v>127</v>
      </c>
      <c r="N18" s="122">
        <v>56180</v>
      </c>
      <c r="O18" s="18">
        <f>(N18*M18*12)/100000</f>
        <v>856.18320000000006</v>
      </c>
      <c r="P18" s="19">
        <f>((8/100*N18)*M18*12)/100000</f>
        <v>68.494656000000006</v>
      </c>
      <c r="Q18" s="19">
        <f>((15000*13/100*M18*12))/100000</f>
        <v>29.718</v>
      </c>
      <c r="R18" s="14">
        <f t="shared" si="1"/>
        <v>59550.8</v>
      </c>
      <c r="S18" s="18">
        <f>(R18*M18*12)/100000</f>
        <v>907.55419200000006</v>
      </c>
      <c r="T18" s="18">
        <f>((8/100*R18)*M18*12)/100000</f>
        <v>72.604335360000007</v>
      </c>
      <c r="U18" s="19">
        <f>((15000*13/100*M18*12))/100000</f>
        <v>29.718</v>
      </c>
    </row>
    <row r="19" spans="1:21" s="21" customFormat="1" ht="25.5" x14ac:dyDescent="0.25">
      <c r="A19" s="13">
        <v>17</v>
      </c>
      <c r="B19" s="13">
        <v>89</v>
      </c>
      <c r="C19" s="13" t="s">
        <v>61</v>
      </c>
      <c r="D19" s="13" t="s">
        <v>19</v>
      </c>
      <c r="E19" s="16" t="s">
        <v>62</v>
      </c>
      <c r="F19" s="15" t="s">
        <v>63</v>
      </c>
      <c r="G19" s="15" t="s">
        <v>64</v>
      </c>
      <c r="H19" s="15"/>
      <c r="I19" s="17" t="s">
        <v>59</v>
      </c>
      <c r="J19" s="17">
        <v>240</v>
      </c>
      <c r="K19" s="14"/>
      <c r="L19" s="13"/>
      <c r="M19" s="13">
        <f t="shared" si="0"/>
        <v>240</v>
      </c>
      <c r="N19" s="122">
        <v>58427.200000000004</v>
      </c>
      <c r="O19" s="18">
        <f>(N19*M19*12)/100000</f>
        <v>1682.7033600000002</v>
      </c>
      <c r="P19" s="19">
        <f>((8/100*N19)*M19*12)/100000</f>
        <v>134.6162688</v>
      </c>
      <c r="Q19" s="19">
        <f>((15000*13/100*M19*12))/100000</f>
        <v>56.16</v>
      </c>
      <c r="R19" s="14">
        <f t="shared" si="1"/>
        <v>61932.832000000009</v>
      </c>
      <c r="S19" s="18">
        <f>(R19*M19*12)/100000</f>
        <v>1783.6655616000003</v>
      </c>
      <c r="T19" s="18">
        <f>((8/100*R19)*M19*12)/100000</f>
        <v>142.69324492800001</v>
      </c>
      <c r="U19" s="19">
        <f>((15000*13/100*M19*12))/100000</f>
        <v>56.16</v>
      </c>
    </row>
    <row r="20" spans="1:21" x14ac:dyDescent="0.25">
      <c r="A20" s="13">
        <v>18</v>
      </c>
      <c r="B20" s="13">
        <v>90</v>
      </c>
      <c r="C20" s="13" t="s">
        <v>61</v>
      </c>
      <c r="D20" s="13" t="s">
        <v>19</v>
      </c>
      <c r="E20" s="16" t="s">
        <v>65</v>
      </c>
      <c r="F20" s="15" t="s">
        <v>66</v>
      </c>
      <c r="G20" s="15" t="s">
        <v>64</v>
      </c>
      <c r="H20" s="15"/>
      <c r="I20" s="17" t="s">
        <v>22</v>
      </c>
      <c r="J20" s="22">
        <v>240</v>
      </c>
      <c r="K20" s="14"/>
      <c r="L20" s="13"/>
      <c r="M20" s="13">
        <f t="shared" si="0"/>
        <v>240</v>
      </c>
      <c r="N20" s="122">
        <v>23595.600000000002</v>
      </c>
      <c r="O20" s="18">
        <f>(N20*M20*12)/100000</f>
        <v>679.5532800000002</v>
      </c>
      <c r="P20" s="19">
        <f>((8/100*N20)*M20*12)/100000</f>
        <v>54.364262400000001</v>
      </c>
      <c r="Q20" s="19">
        <f>((15000*13/100*M20*12))/100000</f>
        <v>56.16</v>
      </c>
      <c r="R20" s="14">
        <f t="shared" si="1"/>
        <v>25011.336000000003</v>
      </c>
      <c r="S20" s="18">
        <f>(R20*M20*12)/100000</f>
        <v>720.32647680000002</v>
      </c>
      <c r="T20" s="18">
        <f>((8/100*R20)*M20*12)/100000</f>
        <v>57.626118144000003</v>
      </c>
      <c r="U20" s="19">
        <f>((15000*13/100*M20*12))/100000</f>
        <v>56.16</v>
      </c>
    </row>
    <row r="21" spans="1:21" ht="25.5" x14ac:dyDescent="0.25">
      <c r="A21" s="13">
        <v>19</v>
      </c>
      <c r="B21" s="13">
        <v>92</v>
      </c>
      <c r="C21" s="13" t="s">
        <v>67</v>
      </c>
      <c r="D21" s="13" t="s">
        <v>19</v>
      </c>
      <c r="E21" s="16" t="s">
        <v>68</v>
      </c>
      <c r="F21" s="15" t="s">
        <v>69</v>
      </c>
      <c r="G21" s="15" t="s">
        <v>70</v>
      </c>
      <c r="H21" s="15"/>
      <c r="I21" s="17" t="s">
        <v>59</v>
      </c>
      <c r="J21" s="22">
        <v>450</v>
      </c>
      <c r="K21" s="14"/>
      <c r="L21" s="13"/>
      <c r="M21" s="13">
        <f t="shared" si="0"/>
        <v>450</v>
      </c>
      <c r="N21" s="122">
        <v>39326</v>
      </c>
      <c r="O21" s="18">
        <f>(N21*M21*12)/100000</f>
        <v>2123.6039999999998</v>
      </c>
      <c r="P21" s="19">
        <f>((8/100*N21)*M21*12)/100000</f>
        <v>169.88831999999999</v>
      </c>
      <c r="Q21" s="19">
        <f>((15000*13/100*M21*12))/100000</f>
        <v>105.3</v>
      </c>
      <c r="R21" s="14">
        <f t="shared" si="1"/>
        <v>41685.560000000005</v>
      </c>
      <c r="S21" s="18">
        <f>(R21*M21*12)/100000</f>
        <v>2251.0202400000007</v>
      </c>
      <c r="T21" s="18">
        <f>((8/100*R21)*M21*12)/100000</f>
        <v>180.08161920000001</v>
      </c>
      <c r="U21" s="19">
        <f>((15000*13/100*M21*12))/100000</f>
        <v>105.3</v>
      </c>
    </row>
    <row r="22" spans="1:21" ht="25.5" x14ac:dyDescent="0.25">
      <c r="A22" s="13">
        <v>20</v>
      </c>
      <c r="B22" s="13">
        <v>93</v>
      </c>
      <c r="C22" s="13" t="s">
        <v>67</v>
      </c>
      <c r="D22" s="13" t="s">
        <v>19</v>
      </c>
      <c r="E22" s="16" t="s">
        <v>71</v>
      </c>
      <c r="F22" s="15" t="s">
        <v>27</v>
      </c>
      <c r="G22" s="20" t="s">
        <v>70</v>
      </c>
      <c r="H22" s="20"/>
      <c r="I22" s="17" t="s">
        <v>22</v>
      </c>
      <c r="J22" s="23">
        <v>260</v>
      </c>
      <c r="K22" s="14"/>
      <c r="L22" s="13"/>
      <c r="M22" s="13">
        <f t="shared" si="0"/>
        <v>260</v>
      </c>
      <c r="N22" s="122">
        <v>18800.075200000003</v>
      </c>
      <c r="O22" s="18">
        <f>(N22*M22*12)/100000</f>
        <v>586.56234624000012</v>
      </c>
      <c r="P22" s="19">
        <f>((8/100*N22)*M22*12)/100000</f>
        <v>46.92498769920001</v>
      </c>
      <c r="Q22" s="19">
        <f>((15000*13/100*M22*12))/100000</f>
        <v>60.84</v>
      </c>
      <c r="R22" s="14">
        <f t="shared" si="1"/>
        <v>19928.079712000002</v>
      </c>
      <c r="S22" s="18">
        <f>(R22*M22*12)/100000</f>
        <v>621.75608701440001</v>
      </c>
      <c r="T22" s="18">
        <f>((8/100*R22)*M22*12)/100000</f>
        <v>49.740486961152001</v>
      </c>
      <c r="U22" s="19">
        <f>((15000*13/100*M22*12))/100000</f>
        <v>60.84</v>
      </c>
    </row>
    <row r="23" spans="1:21" ht="25.5" x14ac:dyDescent="0.25">
      <c r="A23" s="13">
        <v>21</v>
      </c>
      <c r="B23" s="13">
        <v>94</v>
      </c>
      <c r="C23" s="13" t="s">
        <v>67</v>
      </c>
      <c r="D23" s="13" t="s">
        <v>19</v>
      </c>
      <c r="E23" s="16" t="s">
        <v>72</v>
      </c>
      <c r="F23" s="15" t="s">
        <v>35</v>
      </c>
      <c r="G23" s="20" t="s">
        <v>70</v>
      </c>
      <c r="H23" s="20"/>
      <c r="I23" s="17" t="s">
        <v>22</v>
      </c>
      <c r="J23" s="23">
        <v>260</v>
      </c>
      <c r="K23" s="14"/>
      <c r="L23" s="13"/>
      <c r="M23" s="13">
        <f t="shared" si="0"/>
        <v>260</v>
      </c>
      <c r="N23" s="122">
        <v>15730.400000000001</v>
      </c>
      <c r="O23" s="18">
        <f>(N23*M23*12)/100000</f>
        <v>490.78848000000005</v>
      </c>
      <c r="P23" s="19">
        <f>((8/100*N23)*M23*12)/100000</f>
        <v>39.263078400000005</v>
      </c>
      <c r="Q23" s="19">
        <f>((15000*13/100*M23*12))/100000</f>
        <v>60.84</v>
      </c>
      <c r="R23" s="14">
        <f t="shared" si="1"/>
        <v>16674.224000000002</v>
      </c>
      <c r="S23" s="18">
        <f>(R23*M23*12)/100000</f>
        <v>520.23578880000002</v>
      </c>
      <c r="T23" s="18">
        <f>((8/100*R23)*M23*12)/100000</f>
        <v>41.618863103999999</v>
      </c>
      <c r="U23" s="19">
        <f>((15000*13/100*M23*12))/100000</f>
        <v>60.84</v>
      </c>
    </row>
    <row r="24" spans="1:21" x14ac:dyDescent="0.25">
      <c r="A24" s="13">
        <v>22</v>
      </c>
      <c r="B24" s="13">
        <v>96</v>
      </c>
      <c r="C24" s="13" t="s">
        <v>73</v>
      </c>
      <c r="D24" s="13" t="s">
        <v>19</v>
      </c>
      <c r="E24" s="16" t="s">
        <v>74</v>
      </c>
      <c r="F24" s="15" t="s">
        <v>75</v>
      </c>
      <c r="G24" s="15" t="s">
        <v>76</v>
      </c>
      <c r="H24" s="15"/>
      <c r="I24" s="17" t="s">
        <v>39</v>
      </c>
      <c r="J24" s="22">
        <v>5</v>
      </c>
      <c r="K24" s="14"/>
      <c r="L24" s="13"/>
      <c r="M24" s="13">
        <f t="shared" si="0"/>
        <v>5</v>
      </c>
      <c r="N24" s="122">
        <v>112360</v>
      </c>
      <c r="O24" s="18">
        <f>(N24*M24*12)/100000</f>
        <v>67.415999999999997</v>
      </c>
      <c r="P24" s="19">
        <f>((8/100*N24)*M24*12)/100000</f>
        <v>5.3932800000000007</v>
      </c>
      <c r="Q24" s="19">
        <f>((15000*13/100*M24*12))/100000</f>
        <v>1.17</v>
      </c>
      <c r="R24" s="14">
        <f t="shared" si="1"/>
        <v>119101.6</v>
      </c>
      <c r="S24" s="18">
        <f>(R24*M24*12)/100000</f>
        <v>71.46096</v>
      </c>
      <c r="T24" s="18">
        <f>((8/100*R24)*M24*12)/100000</f>
        <v>5.7168767999999996</v>
      </c>
      <c r="U24" s="19">
        <f>((15000*13/100*M24*12))/100000</f>
        <v>1.17</v>
      </c>
    </row>
    <row r="25" spans="1:21" x14ac:dyDescent="0.25">
      <c r="A25" s="13">
        <v>23</v>
      </c>
      <c r="B25" s="13">
        <v>97</v>
      </c>
      <c r="C25" s="13" t="s">
        <v>73</v>
      </c>
      <c r="D25" s="13" t="s">
        <v>19</v>
      </c>
      <c r="E25" s="16" t="s">
        <v>77</v>
      </c>
      <c r="F25" s="15" t="s">
        <v>27</v>
      </c>
      <c r="G25" s="20" t="s">
        <v>76</v>
      </c>
      <c r="H25" s="20"/>
      <c r="I25" s="17" t="s">
        <v>22</v>
      </c>
      <c r="J25" s="23">
        <v>5</v>
      </c>
      <c r="K25" s="14"/>
      <c r="L25" s="13"/>
      <c r="M25" s="13">
        <f t="shared" si="0"/>
        <v>5</v>
      </c>
      <c r="N25" s="122">
        <v>15730.400000000001</v>
      </c>
      <c r="O25" s="18">
        <f>(N25*M25*12)/100000</f>
        <v>9.4382400000000004</v>
      </c>
      <c r="P25" s="19">
        <f>((8/100*N25)*M25*12)/100000</f>
        <v>0.75505920000000015</v>
      </c>
      <c r="Q25" s="19">
        <f>((15000*13/100*M25*12))/100000</f>
        <v>1.17</v>
      </c>
      <c r="R25" s="14">
        <f t="shared" si="1"/>
        <v>16674.224000000002</v>
      </c>
      <c r="S25" s="18">
        <f>(R25*M25*12)/100000</f>
        <v>10.004534400000002</v>
      </c>
      <c r="T25" s="18">
        <f>((8/100*R25)*M25*12)/100000</f>
        <v>0.80036275200000007</v>
      </c>
      <c r="U25" s="19">
        <f>((15000*13/100*M25*12))/100000</f>
        <v>1.17</v>
      </c>
    </row>
    <row r="26" spans="1:21" x14ac:dyDescent="0.25">
      <c r="A26" s="13">
        <v>24</v>
      </c>
      <c r="B26" s="13">
        <v>98</v>
      </c>
      <c r="C26" s="13" t="s">
        <v>73</v>
      </c>
      <c r="D26" s="13" t="s">
        <v>19</v>
      </c>
      <c r="E26" s="16" t="s">
        <v>78</v>
      </c>
      <c r="F26" s="15" t="s">
        <v>24</v>
      </c>
      <c r="G26" s="15" t="s">
        <v>76</v>
      </c>
      <c r="H26" s="15"/>
      <c r="I26" s="17" t="s">
        <v>22</v>
      </c>
      <c r="J26" s="22">
        <v>5</v>
      </c>
      <c r="K26" s="14"/>
      <c r="L26" s="13"/>
      <c r="M26" s="13">
        <f t="shared" si="0"/>
        <v>5</v>
      </c>
      <c r="N26" s="122">
        <v>31236.080000000002</v>
      </c>
      <c r="O26" s="18">
        <f>(N26*M26*12)/100000</f>
        <v>18.741648000000001</v>
      </c>
      <c r="P26" s="19">
        <f>((8/100*N26)*M26*12)/100000</f>
        <v>1.4993318400000002</v>
      </c>
      <c r="Q26" s="19">
        <f>((15000*13/100*M26*12))/100000</f>
        <v>1.17</v>
      </c>
      <c r="R26" s="14">
        <f t="shared" si="1"/>
        <v>33110.2448</v>
      </c>
      <c r="S26" s="18">
        <f>(R26*M26*12)/100000</f>
        <v>19.866146879999999</v>
      </c>
      <c r="T26" s="18">
        <f>((8/100*R26)*M26*12)/100000</f>
        <v>1.5892917504000004</v>
      </c>
      <c r="U26" s="19">
        <f>((15000*13/100*M26*12))/100000</f>
        <v>1.17</v>
      </c>
    </row>
    <row r="27" spans="1:21" ht="25.5" x14ac:dyDescent="0.25">
      <c r="A27" s="13">
        <v>25</v>
      </c>
      <c r="B27" s="13">
        <v>99</v>
      </c>
      <c r="C27" s="13" t="s">
        <v>73</v>
      </c>
      <c r="D27" s="13" t="s">
        <v>19</v>
      </c>
      <c r="E27" s="16" t="s">
        <v>79</v>
      </c>
      <c r="F27" s="15" t="s">
        <v>80</v>
      </c>
      <c r="G27" s="15" t="s">
        <v>76</v>
      </c>
      <c r="H27" s="15" t="s">
        <v>76</v>
      </c>
      <c r="I27" s="17" t="s">
        <v>22</v>
      </c>
      <c r="J27" s="22">
        <v>5</v>
      </c>
      <c r="K27" s="14"/>
      <c r="L27" s="13"/>
      <c r="M27" s="13">
        <f t="shared" si="0"/>
        <v>5</v>
      </c>
      <c r="N27" s="122">
        <v>47191.200000000004</v>
      </c>
      <c r="O27" s="18">
        <f>(N27*M27*12)/100000</f>
        <v>28.314720000000005</v>
      </c>
      <c r="P27" s="19">
        <f>((8/100*N27)*M27*12)/100000</f>
        <v>2.2651776000000003</v>
      </c>
      <c r="Q27" s="19">
        <f>((15000*13/100*M27*12))/100000</f>
        <v>1.17</v>
      </c>
      <c r="R27" s="14">
        <f t="shared" si="1"/>
        <v>50022.672000000006</v>
      </c>
      <c r="S27" s="18">
        <f>(R27*M27*12)/100000</f>
        <v>30.013603200000002</v>
      </c>
      <c r="T27" s="18">
        <f>((8/100*R27)*M27*12)/100000</f>
        <v>2.401088256</v>
      </c>
      <c r="U27" s="19">
        <f>((15000*13/100*M27*12))/100000</f>
        <v>1.17</v>
      </c>
    </row>
    <row r="28" spans="1:21" x14ac:dyDescent="0.25">
      <c r="A28" s="13">
        <v>26</v>
      </c>
      <c r="B28" s="13">
        <v>100</v>
      </c>
      <c r="C28" s="13" t="s">
        <v>73</v>
      </c>
      <c r="D28" s="13" t="s">
        <v>19</v>
      </c>
      <c r="E28" s="16" t="s">
        <v>81</v>
      </c>
      <c r="F28" s="15" t="s">
        <v>82</v>
      </c>
      <c r="G28" s="15" t="s">
        <v>76</v>
      </c>
      <c r="H28" s="15"/>
      <c r="I28" s="17" t="s">
        <v>22</v>
      </c>
      <c r="J28" s="22">
        <v>5</v>
      </c>
      <c r="K28" s="14"/>
      <c r="L28" s="13"/>
      <c r="M28" s="13">
        <f t="shared" si="0"/>
        <v>5</v>
      </c>
      <c r="N28" s="122">
        <v>31236.080000000002</v>
      </c>
      <c r="O28" s="18">
        <f>(N28*M28*12)/100000</f>
        <v>18.741648000000001</v>
      </c>
      <c r="P28" s="19">
        <f>((8/100*N28)*M28*12)/100000</f>
        <v>1.4993318400000002</v>
      </c>
      <c r="Q28" s="19">
        <f>((15000*13/100*M28*12))/100000</f>
        <v>1.17</v>
      </c>
      <c r="R28" s="14">
        <f t="shared" si="1"/>
        <v>33110.2448</v>
      </c>
      <c r="S28" s="18">
        <f>(R28*M28*12)/100000</f>
        <v>19.866146879999999</v>
      </c>
      <c r="T28" s="18">
        <f>((8/100*R28)*M28*12)/100000</f>
        <v>1.5892917504000004</v>
      </c>
      <c r="U28" s="19">
        <f>((15000*13/100*M28*12))/100000</f>
        <v>1.17</v>
      </c>
    </row>
    <row r="29" spans="1:21" x14ac:dyDescent="0.25">
      <c r="A29" s="13">
        <v>27</v>
      </c>
      <c r="B29" s="13">
        <v>101</v>
      </c>
      <c r="C29" s="13" t="s">
        <v>73</v>
      </c>
      <c r="D29" s="13" t="s">
        <v>19</v>
      </c>
      <c r="E29" s="16" t="s">
        <v>83</v>
      </c>
      <c r="F29" s="15" t="s">
        <v>84</v>
      </c>
      <c r="G29" s="15" t="s">
        <v>76</v>
      </c>
      <c r="H29" s="15"/>
      <c r="I29" s="17" t="s">
        <v>22</v>
      </c>
      <c r="J29" s="22">
        <v>5</v>
      </c>
      <c r="K29" s="14"/>
      <c r="L29" s="13"/>
      <c r="M29" s="13">
        <f t="shared" si="0"/>
        <v>5</v>
      </c>
      <c r="N29" s="122">
        <v>18741.648000000001</v>
      </c>
      <c r="O29" s="18">
        <f>(N29*M29*12)/100000</f>
        <v>11.244988800000002</v>
      </c>
      <c r="P29" s="19">
        <f>((8/100*N29)*M29*12)/100000</f>
        <v>0.89959910399999998</v>
      </c>
      <c r="Q29" s="19">
        <f>((15000*13/100*M29*12))/100000</f>
        <v>1.17</v>
      </c>
      <c r="R29" s="14">
        <f t="shared" si="1"/>
        <v>19866.146880000004</v>
      </c>
      <c r="S29" s="18">
        <f>(R29*M29*12)/100000</f>
        <v>11.919688128000002</v>
      </c>
      <c r="T29" s="18">
        <f>((8/100*R29)*M29*12)/100000</f>
        <v>0.95357505024000022</v>
      </c>
      <c r="U29" s="19">
        <f>((15000*13/100*M29*12))/100000</f>
        <v>1.17</v>
      </c>
    </row>
    <row r="30" spans="1:21" ht="25.5" x14ac:dyDescent="0.25">
      <c r="A30" s="13">
        <v>28</v>
      </c>
      <c r="B30" s="13">
        <v>102</v>
      </c>
      <c r="C30" s="13" t="s">
        <v>73</v>
      </c>
      <c r="D30" s="13" t="s">
        <v>19</v>
      </c>
      <c r="E30" s="16" t="s">
        <v>85</v>
      </c>
      <c r="F30" s="15" t="s">
        <v>86</v>
      </c>
      <c r="G30" s="15" t="s">
        <v>76</v>
      </c>
      <c r="H30" s="15"/>
      <c r="I30" s="17" t="s">
        <v>22</v>
      </c>
      <c r="J30" s="17">
        <v>5</v>
      </c>
      <c r="K30" s="14"/>
      <c r="L30" s="13"/>
      <c r="M30" s="13">
        <f t="shared" si="0"/>
        <v>5</v>
      </c>
      <c r="N30" s="122">
        <v>33708</v>
      </c>
      <c r="O30" s="18">
        <f>(N30*M30*12)/100000</f>
        <v>20.224799999999998</v>
      </c>
      <c r="P30" s="19">
        <f>((8/100*N30)*M30*12)/100000</f>
        <v>1.6179839999999999</v>
      </c>
      <c r="Q30" s="19">
        <f>((15000*13/100*M30*12))/100000</f>
        <v>1.17</v>
      </c>
      <c r="R30" s="14">
        <f t="shared" si="1"/>
        <v>35730.480000000003</v>
      </c>
      <c r="S30" s="18">
        <f>(R30*M30*12)/100000</f>
        <v>21.438288000000004</v>
      </c>
      <c r="T30" s="18">
        <f>((8/100*R30)*M30*12)/100000</f>
        <v>1.7150630400000004</v>
      </c>
      <c r="U30" s="19">
        <f>((15000*13/100*M30*12))/100000</f>
        <v>1.17</v>
      </c>
    </row>
    <row r="31" spans="1:21" x14ac:dyDescent="0.25">
      <c r="A31" s="13">
        <v>29</v>
      </c>
      <c r="B31" s="13">
        <v>103</v>
      </c>
      <c r="C31" s="13" t="s">
        <v>73</v>
      </c>
      <c r="D31" s="13" t="s">
        <v>19</v>
      </c>
      <c r="E31" s="16" t="s">
        <v>87</v>
      </c>
      <c r="F31" s="15" t="s">
        <v>88</v>
      </c>
      <c r="G31" s="15" t="s">
        <v>76</v>
      </c>
      <c r="H31" s="15" t="s">
        <v>76</v>
      </c>
      <c r="I31" s="17" t="s">
        <v>89</v>
      </c>
      <c r="J31" s="17">
        <v>5</v>
      </c>
      <c r="K31" s="14"/>
      <c r="L31" s="13"/>
      <c r="M31" s="13">
        <f t="shared" si="0"/>
        <v>5</v>
      </c>
      <c r="N31" s="122">
        <v>18741.648000000001</v>
      </c>
      <c r="O31" s="18">
        <f>(N31*M31*12)/100000</f>
        <v>11.244988800000002</v>
      </c>
      <c r="P31" s="19">
        <f>((8/100*N31)*M31*12)/100000</f>
        <v>0.89959910399999998</v>
      </c>
      <c r="Q31" s="19">
        <f>((15000*13/100*M31*12))/100000</f>
        <v>1.17</v>
      </c>
      <c r="R31" s="14">
        <f t="shared" si="1"/>
        <v>19866.146880000004</v>
      </c>
      <c r="S31" s="18">
        <f>(R31*M31*12)/100000</f>
        <v>11.919688128000002</v>
      </c>
      <c r="T31" s="18">
        <f>((8/100*R31)*M31*12)/100000</f>
        <v>0.95357505024000022</v>
      </c>
      <c r="U31" s="19">
        <f>((15000*13/100*M31*12))/100000</f>
        <v>1.17</v>
      </c>
    </row>
    <row r="32" spans="1:21" x14ac:dyDescent="0.25">
      <c r="A32" s="13">
        <v>30</v>
      </c>
      <c r="B32" s="13">
        <v>104</v>
      </c>
      <c r="C32" s="13" t="s">
        <v>73</v>
      </c>
      <c r="D32" s="13" t="s">
        <v>19</v>
      </c>
      <c r="E32" s="16" t="s">
        <v>90</v>
      </c>
      <c r="F32" s="15" t="s">
        <v>30</v>
      </c>
      <c r="G32" s="15" t="s">
        <v>76</v>
      </c>
      <c r="H32" s="15"/>
      <c r="I32" s="17" t="s">
        <v>22</v>
      </c>
      <c r="J32" s="23">
        <v>5</v>
      </c>
      <c r="K32" s="14"/>
      <c r="L32" s="13"/>
      <c r="M32" s="13">
        <f t="shared" si="0"/>
        <v>5</v>
      </c>
      <c r="N32" s="122">
        <v>15730.400000000001</v>
      </c>
      <c r="O32" s="18">
        <f>(N32*M32*12)/100000</f>
        <v>9.4382400000000004</v>
      </c>
      <c r="P32" s="19">
        <f>((8/100*N32)*M32*12)/100000</f>
        <v>0.75505920000000015</v>
      </c>
      <c r="Q32" s="19">
        <f>((15000*13/100*M32*12))/100000</f>
        <v>1.17</v>
      </c>
      <c r="R32" s="14">
        <f t="shared" si="1"/>
        <v>16674.224000000002</v>
      </c>
      <c r="S32" s="18">
        <f>(R32*M32*12)/100000</f>
        <v>10.004534400000002</v>
      </c>
      <c r="T32" s="18">
        <f>((8/100*R32)*M32*12)/100000</f>
        <v>0.80036275200000007</v>
      </c>
      <c r="U32" s="19">
        <f>((15000*13/100*M32*12))/100000</f>
        <v>1.17</v>
      </c>
    </row>
    <row r="33" spans="1:21" x14ac:dyDescent="0.25">
      <c r="A33" s="13">
        <v>31</v>
      </c>
      <c r="B33" s="13">
        <v>105</v>
      </c>
      <c r="C33" s="13" t="s">
        <v>73</v>
      </c>
      <c r="D33" s="13" t="s">
        <v>19</v>
      </c>
      <c r="E33" s="16" t="s">
        <v>91</v>
      </c>
      <c r="F33" s="15" t="s">
        <v>92</v>
      </c>
      <c r="G33" s="15" t="s">
        <v>76</v>
      </c>
      <c r="H33" s="15" t="s">
        <v>76</v>
      </c>
      <c r="I33" s="17" t="s">
        <v>22</v>
      </c>
      <c r="J33" s="22">
        <v>5</v>
      </c>
      <c r="K33" s="14"/>
      <c r="L33" s="13"/>
      <c r="M33" s="13">
        <f t="shared" si="0"/>
        <v>5</v>
      </c>
      <c r="N33" s="122">
        <v>13483.2</v>
      </c>
      <c r="O33" s="18">
        <f>(N33*M33*12)/100000</f>
        <v>8.0899199999999993</v>
      </c>
      <c r="P33" s="19">
        <f>((8/100*N33)*M33*12)/100000</f>
        <v>0.64719360000000004</v>
      </c>
      <c r="Q33" s="19">
        <f>((15000*13/100*M33*12))/100000</f>
        <v>1.17</v>
      </c>
      <c r="R33" s="14">
        <f t="shared" si="1"/>
        <v>14292.192000000001</v>
      </c>
      <c r="S33" s="18">
        <f>(R33*M33*12)/100000</f>
        <v>8.5753152000000004</v>
      </c>
      <c r="T33" s="18">
        <f>((8/100*R33)*M33*12)/100000</f>
        <v>0.6860252160000001</v>
      </c>
      <c r="U33" s="19">
        <f>((15000*13/100*M33*12))/100000</f>
        <v>1.17</v>
      </c>
    </row>
    <row r="34" spans="1:21" ht="51" x14ac:dyDescent="0.25">
      <c r="A34" s="13">
        <v>32</v>
      </c>
      <c r="B34" s="13">
        <v>87</v>
      </c>
      <c r="C34" s="13" t="s">
        <v>93</v>
      </c>
      <c r="D34" s="13" t="s">
        <v>19</v>
      </c>
      <c r="E34" s="16" t="s">
        <v>94</v>
      </c>
      <c r="F34" s="15" t="s">
        <v>27</v>
      </c>
      <c r="G34" s="20" t="s">
        <v>95</v>
      </c>
      <c r="H34" s="20"/>
      <c r="I34" s="17" t="s">
        <v>22</v>
      </c>
      <c r="J34" s="13">
        <v>48</v>
      </c>
      <c r="K34" s="14"/>
      <c r="L34" s="13"/>
      <c r="M34" s="13">
        <f t="shared" si="0"/>
        <v>48</v>
      </c>
      <c r="N34" s="122">
        <v>13483.2</v>
      </c>
      <c r="O34" s="18">
        <f>(N34*M34*12)/100000</f>
        <v>77.663232000000008</v>
      </c>
      <c r="P34" s="19">
        <f>((8/100*N34)*M34*12)/100000</f>
        <v>6.2130585600000012</v>
      </c>
      <c r="Q34" s="19">
        <f>((15000*13/100*M34*12))/100000</f>
        <v>11.231999999999999</v>
      </c>
      <c r="R34" s="14">
        <f t="shared" si="1"/>
        <v>14292.192000000001</v>
      </c>
      <c r="S34" s="18">
        <f>(R34*M34*12)/100000</f>
        <v>82.323025920000006</v>
      </c>
      <c r="T34" s="18">
        <f>((8/100*R34)*M34*12)/100000</f>
        <v>6.5858420736000003</v>
      </c>
      <c r="U34" s="19">
        <f>((15000*13/100*M34*12))/100000</f>
        <v>11.231999999999999</v>
      </c>
    </row>
    <row r="35" spans="1:21" ht="25.5" x14ac:dyDescent="0.25">
      <c r="A35" s="13">
        <v>33</v>
      </c>
      <c r="B35" s="13">
        <v>122</v>
      </c>
      <c r="C35" s="13" t="s">
        <v>96</v>
      </c>
      <c r="D35" s="13" t="s">
        <v>19</v>
      </c>
      <c r="E35" s="16" t="s">
        <v>97</v>
      </c>
      <c r="F35" s="13" t="s">
        <v>60</v>
      </c>
      <c r="G35" s="13" t="s">
        <v>98</v>
      </c>
      <c r="H35" s="13"/>
      <c r="I35" s="17" t="s">
        <v>59</v>
      </c>
      <c r="J35" s="22">
        <v>33</v>
      </c>
      <c r="K35" s="14"/>
      <c r="L35" s="13"/>
      <c r="M35" s="13">
        <f t="shared" si="0"/>
        <v>33</v>
      </c>
      <c r="N35" s="122">
        <v>65168.800000000003</v>
      </c>
      <c r="O35" s="18">
        <f>(N35*M35*12)/100000</f>
        <v>258.06844799999999</v>
      </c>
      <c r="P35" s="19">
        <f>((8/100*N35)*M35*12)/100000</f>
        <v>20.64547584</v>
      </c>
      <c r="Q35" s="19">
        <f>((15000*13/100*M35*12))/100000</f>
        <v>7.7220000000000004</v>
      </c>
      <c r="R35" s="14">
        <f t="shared" si="1"/>
        <v>69078.928</v>
      </c>
      <c r="S35" s="18">
        <f>(R35*M35*12)/100000</f>
        <v>273.55255488</v>
      </c>
      <c r="T35" s="18">
        <f>((8/100*R35)*M35*12)/100000</f>
        <v>21.884204390400001</v>
      </c>
      <c r="U35" s="19">
        <f>((15000*13/100*M35*12))/100000</f>
        <v>7.7220000000000004</v>
      </c>
    </row>
    <row r="36" spans="1:21" ht="25.5" x14ac:dyDescent="0.25">
      <c r="A36" s="13">
        <v>34</v>
      </c>
      <c r="B36" s="13">
        <v>123</v>
      </c>
      <c r="C36" s="13" t="s">
        <v>96</v>
      </c>
      <c r="D36" s="13" t="s">
        <v>19</v>
      </c>
      <c r="E36" s="16" t="s">
        <v>99</v>
      </c>
      <c r="F36" s="13" t="s">
        <v>100</v>
      </c>
      <c r="G36" s="20" t="s">
        <v>98</v>
      </c>
      <c r="H36" s="20"/>
      <c r="I36" s="17" t="s">
        <v>22</v>
      </c>
      <c r="J36" s="23">
        <v>33</v>
      </c>
      <c r="K36" s="14"/>
      <c r="L36" s="13"/>
      <c r="M36" s="13">
        <f t="shared" si="0"/>
        <v>33</v>
      </c>
      <c r="N36" s="122">
        <v>18741.648000000001</v>
      </c>
      <c r="O36" s="18">
        <f>(N36*M36*12)/100000</f>
        <v>74.216926080000007</v>
      </c>
      <c r="P36" s="19">
        <f>((8/100*N36)*M36*12)/100000</f>
        <v>5.9373540864000001</v>
      </c>
      <c r="Q36" s="19">
        <f>((15000*13/100*M36*12))/100000</f>
        <v>7.7220000000000004</v>
      </c>
      <c r="R36" s="14">
        <f t="shared" si="1"/>
        <v>19866.146880000004</v>
      </c>
      <c r="S36" s="18">
        <f>(R36*M36*12)/100000</f>
        <v>78.669941644800019</v>
      </c>
      <c r="T36" s="18">
        <f>((8/100*R36)*M36*12)/100000</f>
        <v>6.293595331584001</v>
      </c>
      <c r="U36" s="19">
        <f>((15000*13/100*M36*12))/100000</f>
        <v>7.7220000000000004</v>
      </c>
    </row>
    <row r="37" spans="1:21" s="21" customFormat="1" ht="25.5" x14ac:dyDescent="0.25">
      <c r="A37" s="13">
        <v>35</v>
      </c>
      <c r="B37" s="13">
        <v>124</v>
      </c>
      <c r="C37" s="13" t="s">
        <v>96</v>
      </c>
      <c r="D37" s="13" t="s">
        <v>19</v>
      </c>
      <c r="E37" s="16" t="s">
        <v>101</v>
      </c>
      <c r="F37" s="15" t="s">
        <v>30</v>
      </c>
      <c r="G37" s="15" t="s">
        <v>98</v>
      </c>
      <c r="H37" s="15"/>
      <c r="I37" s="17" t="s">
        <v>22</v>
      </c>
      <c r="J37" s="13">
        <v>33</v>
      </c>
      <c r="K37" s="14"/>
      <c r="L37" s="13">
        <v>8</v>
      </c>
      <c r="M37" s="13">
        <f t="shared" si="0"/>
        <v>41</v>
      </c>
      <c r="N37" s="122">
        <v>22472</v>
      </c>
      <c r="O37" s="18">
        <f>(N37*M37*12)/100000</f>
        <v>110.56224</v>
      </c>
      <c r="P37" s="19">
        <f>((8/100*N37)*M37*12)/100000</f>
        <v>8.8449792000000009</v>
      </c>
      <c r="Q37" s="19">
        <f>((15000*13/100*M37*12))/100000</f>
        <v>9.5939999999999994</v>
      </c>
      <c r="R37" s="14">
        <f t="shared" si="1"/>
        <v>23820.32</v>
      </c>
      <c r="S37" s="18">
        <f>(R37*M37*12)/100000</f>
        <v>117.1959744</v>
      </c>
      <c r="T37" s="18">
        <f>((8/100*R37)*M37*12)/100000</f>
        <v>9.3756779520000002</v>
      </c>
      <c r="U37" s="19">
        <f>((15000*13/100*M37*12))/100000</f>
        <v>9.5939999999999994</v>
      </c>
    </row>
    <row r="38" spans="1:21" s="21" customFormat="1" ht="25.5" x14ac:dyDescent="0.25">
      <c r="A38" s="13">
        <v>36</v>
      </c>
      <c r="B38" s="13">
        <v>125</v>
      </c>
      <c r="C38" s="13" t="s">
        <v>96</v>
      </c>
      <c r="D38" s="13" t="s">
        <v>19</v>
      </c>
      <c r="E38" s="16" t="s">
        <v>102</v>
      </c>
      <c r="F38" s="13" t="s">
        <v>103</v>
      </c>
      <c r="G38" s="13" t="s">
        <v>98</v>
      </c>
      <c r="H38" s="13"/>
      <c r="I38" s="17" t="s">
        <v>22</v>
      </c>
      <c r="J38" s="17">
        <v>24</v>
      </c>
      <c r="K38" s="14"/>
      <c r="L38" s="13">
        <v>18</v>
      </c>
      <c r="M38" s="13">
        <f t="shared" si="0"/>
        <v>42</v>
      </c>
      <c r="N38" s="122">
        <v>16854</v>
      </c>
      <c r="O38" s="18">
        <f>(N38*M38*12)/100000</f>
        <v>84.944159999999997</v>
      </c>
      <c r="P38" s="19">
        <f>((8/100*N38)*M38*12)/100000</f>
        <v>6.7955327999999993</v>
      </c>
      <c r="Q38" s="19">
        <f>((15000*13/100*M38*12))/100000</f>
        <v>9.8279999999999994</v>
      </c>
      <c r="R38" s="14">
        <f t="shared" si="1"/>
        <v>17865.240000000002</v>
      </c>
      <c r="S38" s="18">
        <f>(R38*M38*12)/100000</f>
        <v>90.040809600000003</v>
      </c>
      <c r="T38" s="18">
        <f>((8/100*R38)*M38*12)/100000</f>
        <v>7.2032647680000004</v>
      </c>
      <c r="U38" s="19">
        <f>((15000*13/100*M38*12))/100000</f>
        <v>9.8279999999999994</v>
      </c>
    </row>
    <row r="39" spans="1:21" s="21" customFormat="1" ht="25.5" x14ac:dyDescent="0.25">
      <c r="A39" s="13">
        <v>37</v>
      </c>
      <c r="B39" s="13">
        <v>78</v>
      </c>
      <c r="C39" s="13" t="s">
        <v>96</v>
      </c>
      <c r="D39" s="13" t="s">
        <v>19</v>
      </c>
      <c r="E39" s="16" t="s">
        <v>104</v>
      </c>
      <c r="F39" s="15" t="s">
        <v>105</v>
      </c>
      <c r="G39" s="15" t="s">
        <v>18</v>
      </c>
      <c r="H39" s="15" t="s">
        <v>106</v>
      </c>
      <c r="I39" s="17" t="s">
        <v>22</v>
      </c>
      <c r="J39" s="17">
        <v>44</v>
      </c>
      <c r="K39" s="14"/>
      <c r="L39" s="13"/>
      <c r="M39" s="13">
        <f t="shared" si="0"/>
        <v>44</v>
      </c>
      <c r="N39" s="122">
        <v>32303.5</v>
      </c>
      <c r="O39" s="18">
        <f>(N39*M39*12)/100000</f>
        <v>170.56247999999999</v>
      </c>
      <c r="P39" s="19">
        <f>((8/100*N39)*M39*12)/100000</f>
        <v>13.6449984</v>
      </c>
      <c r="Q39" s="19">
        <f>((15000*13/100*M39*12))/100000</f>
        <v>10.295999999999999</v>
      </c>
      <c r="R39" s="14">
        <f t="shared" si="1"/>
        <v>34241.71</v>
      </c>
      <c r="S39" s="18">
        <f>(R39*M39*12)/100000</f>
        <v>180.79622879999999</v>
      </c>
      <c r="T39" s="18">
        <f>((8/100*R39)*M39*12)/100000</f>
        <v>14.463698303999999</v>
      </c>
      <c r="U39" s="19">
        <f>((15000*13/100*M39*12))/100000</f>
        <v>10.295999999999999</v>
      </c>
    </row>
    <row r="40" spans="1:21" ht="25.5" x14ac:dyDescent="0.25">
      <c r="A40" s="13">
        <v>38</v>
      </c>
      <c r="B40" s="13">
        <v>79</v>
      </c>
      <c r="C40" s="13" t="s">
        <v>96</v>
      </c>
      <c r="D40" s="13" t="s">
        <v>19</v>
      </c>
      <c r="E40" s="16" t="s">
        <v>107</v>
      </c>
      <c r="F40" s="15" t="s">
        <v>82</v>
      </c>
      <c r="G40" s="15" t="s">
        <v>18</v>
      </c>
      <c r="H40" s="15"/>
      <c r="I40" s="17" t="s">
        <v>22</v>
      </c>
      <c r="J40" s="22">
        <v>22</v>
      </c>
      <c r="K40" s="14"/>
      <c r="L40" s="13"/>
      <c r="M40" s="13">
        <f t="shared" si="0"/>
        <v>22</v>
      </c>
      <c r="N40" s="122">
        <v>31236.080000000002</v>
      </c>
      <c r="O40" s="18">
        <f>(N40*M40*12)/100000</f>
        <v>82.463251200000002</v>
      </c>
      <c r="P40" s="19">
        <f>((8/100*N40)*M40*12)/100000</f>
        <v>6.5970600960000008</v>
      </c>
      <c r="Q40" s="19">
        <f>((15000*13/100*M40*12))/100000</f>
        <v>5.1479999999999997</v>
      </c>
      <c r="R40" s="14">
        <f t="shared" si="1"/>
        <v>33110.2448</v>
      </c>
      <c r="S40" s="18">
        <f>(R40*M40*12)/100000</f>
        <v>87.411046271999993</v>
      </c>
      <c r="T40" s="18">
        <f>((8/100*R40)*M40*12)/100000</f>
        <v>6.9928837017600003</v>
      </c>
      <c r="U40" s="19">
        <f>((15000*13/100*M40*12))/100000</f>
        <v>5.1479999999999997</v>
      </c>
    </row>
    <row r="41" spans="1:21" ht="25.5" x14ac:dyDescent="0.25">
      <c r="A41" s="13">
        <v>39</v>
      </c>
      <c r="B41" s="13">
        <v>144</v>
      </c>
      <c r="C41" s="13" t="s">
        <v>96</v>
      </c>
      <c r="D41" s="13" t="s">
        <v>19</v>
      </c>
      <c r="E41" s="16" t="s">
        <v>108</v>
      </c>
      <c r="F41" s="15" t="s">
        <v>109</v>
      </c>
      <c r="G41" s="15" t="s">
        <v>110</v>
      </c>
      <c r="H41" s="15" t="s">
        <v>111</v>
      </c>
      <c r="I41" s="17" t="s">
        <v>89</v>
      </c>
      <c r="J41" s="17">
        <v>8</v>
      </c>
      <c r="K41" s="14"/>
      <c r="L41" s="13"/>
      <c r="M41" s="13">
        <f t="shared" si="0"/>
        <v>8</v>
      </c>
      <c r="N41" s="122">
        <v>13483.2</v>
      </c>
      <c r="O41" s="18">
        <f>(N41*M41*12)/100000</f>
        <v>12.943872000000002</v>
      </c>
      <c r="P41" s="19">
        <f>((8/100*N41)*M41*12)/100000</f>
        <v>1.0355097600000003</v>
      </c>
      <c r="Q41" s="19">
        <f>((15000*13/100*M41*12))/100000</f>
        <v>1.8720000000000001</v>
      </c>
      <c r="R41" s="14">
        <f t="shared" si="1"/>
        <v>14292.192000000001</v>
      </c>
      <c r="S41" s="18">
        <f>(R41*M41*12)/100000</f>
        <v>13.72050432</v>
      </c>
      <c r="T41" s="18">
        <f>((8/100*R41)*M41*12)/100000</f>
        <v>1.0976403455999999</v>
      </c>
      <c r="U41" s="19">
        <f>((15000*13/100*M41*12))/100000</f>
        <v>1.8720000000000001</v>
      </c>
    </row>
    <row r="42" spans="1:21" ht="25.5" x14ac:dyDescent="0.25">
      <c r="A42" s="13">
        <v>40</v>
      </c>
      <c r="B42" s="13">
        <v>157</v>
      </c>
      <c r="C42" s="13" t="s">
        <v>96</v>
      </c>
      <c r="D42" s="13" t="s">
        <v>19</v>
      </c>
      <c r="E42" s="16" t="s">
        <v>112</v>
      </c>
      <c r="F42" s="15" t="s">
        <v>113</v>
      </c>
      <c r="G42" s="15" t="s">
        <v>28</v>
      </c>
      <c r="H42" s="15"/>
      <c r="I42" s="17" t="s">
        <v>22</v>
      </c>
      <c r="J42" s="22">
        <v>111</v>
      </c>
      <c r="K42" s="14"/>
      <c r="L42" s="13">
        <v>3</v>
      </c>
      <c r="M42" s="13">
        <f t="shared" si="0"/>
        <v>114</v>
      </c>
      <c r="N42" s="122">
        <v>23595.600000000002</v>
      </c>
      <c r="O42" s="18">
        <f>(N42*M42*12)/100000</f>
        <v>322.78780800000004</v>
      </c>
      <c r="P42" s="19">
        <f>((8/100*N42)*M42*12)/100000</f>
        <v>25.82302464</v>
      </c>
      <c r="Q42" s="19">
        <f>((15000*13/100*M42*12))/100000</f>
        <v>26.675999999999998</v>
      </c>
      <c r="R42" s="14">
        <f t="shared" si="1"/>
        <v>25011.336000000003</v>
      </c>
      <c r="S42" s="18">
        <f>(R42*M42*12)/100000</f>
        <v>342.15507647999999</v>
      </c>
      <c r="T42" s="18">
        <f>((8/100*R42)*M42*12)/100000</f>
        <v>27.372406118400004</v>
      </c>
      <c r="U42" s="19">
        <f>((15000*13/100*M42*12))/100000</f>
        <v>26.675999999999998</v>
      </c>
    </row>
    <row r="43" spans="1:21" ht="25.5" x14ac:dyDescent="0.25">
      <c r="A43" s="13">
        <v>41</v>
      </c>
      <c r="B43" s="13">
        <v>118</v>
      </c>
      <c r="C43" s="13" t="s">
        <v>96</v>
      </c>
      <c r="D43" s="13" t="s">
        <v>19</v>
      </c>
      <c r="E43" s="16" t="s">
        <v>114</v>
      </c>
      <c r="F43" s="17" t="s">
        <v>115</v>
      </c>
      <c r="G43" s="17" t="s">
        <v>116</v>
      </c>
      <c r="H43" s="17" t="s">
        <v>106</v>
      </c>
      <c r="I43" s="17" t="s">
        <v>117</v>
      </c>
      <c r="J43" s="24">
        <v>46</v>
      </c>
      <c r="K43" s="14"/>
      <c r="L43" s="13"/>
      <c r="M43" s="13">
        <f t="shared" si="0"/>
        <v>46</v>
      </c>
      <c r="N43" s="122">
        <v>11236</v>
      </c>
      <c r="O43" s="18">
        <f>(N43*M43*12)/100000</f>
        <v>62.02272</v>
      </c>
      <c r="P43" s="19">
        <f>((8/100*N43)*M43*12)/100000</f>
        <v>4.9618175999999998</v>
      </c>
      <c r="Q43" s="19">
        <f>((15000*13/100*M43*12))/100000</f>
        <v>10.763999999999999</v>
      </c>
      <c r="R43" s="14">
        <f t="shared" si="1"/>
        <v>11910.16</v>
      </c>
      <c r="S43" s="18">
        <f>(R43*M43*12)/100000</f>
        <v>65.744083200000006</v>
      </c>
      <c r="T43" s="18">
        <f>((8/100*R43)*M43*12)/100000</f>
        <v>5.2595266559999994</v>
      </c>
      <c r="U43" s="19">
        <f>((15000*13/100*M43*12))/100000</f>
        <v>10.763999999999999</v>
      </c>
    </row>
    <row r="44" spans="1:21" ht="25.5" x14ac:dyDescent="0.25">
      <c r="A44" s="13">
        <v>42</v>
      </c>
      <c r="B44" s="13">
        <v>59</v>
      </c>
      <c r="C44" s="13" t="s">
        <v>96</v>
      </c>
      <c r="D44" s="13" t="s">
        <v>19</v>
      </c>
      <c r="E44" s="16" t="s">
        <v>118</v>
      </c>
      <c r="F44" s="15" t="s">
        <v>119</v>
      </c>
      <c r="G44" s="15" t="s">
        <v>111</v>
      </c>
      <c r="H44" s="15" t="s">
        <v>111</v>
      </c>
      <c r="I44" s="17" t="s">
        <v>89</v>
      </c>
      <c r="J44" s="17">
        <v>8</v>
      </c>
      <c r="K44" s="14"/>
      <c r="L44" s="13"/>
      <c r="M44" s="13">
        <f t="shared" si="0"/>
        <v>8</v>
      </c>
      <c r="N44" s="122">
        <v>20224.8</v>
      </c>
      <c r="O44" s="18">
        <f>(N44*M44*12)/100000</f>
        <v>19.415807999999998</v>
      </c>
      <c r="P44" s="19">
        <f>((8/100*N44)*M44*12)/100000</f>
        <v>1.5532646399999999</v>
      </c>
      <c r="Q44" s="19">
        <f>((15000*13/100*M44*12))/100000</f>
        <v>1.8720000000000001</v>
      </c>
      <c r="R44" s="14">
        <f t="shared" si="1"/>
        <v>21438.288</v>
      </c>
      <c r="S44" s="18">
        <f>(R44*M44*12)/100000</f>
        <v>20.580756480000002</v>
      </c>
      <c r="T44" s="18">
        <f>((8/100*R44)*M44*12)/100000</f>
        <v>1.6464605184000001</v>
      </c>
      <c r="U44" s="19">
        <f>((15000*13/100*M44*12))/100000</f>
        <v>1.8720000000000001</v>
      </c>
    </row>
    <row r="45" spans="1:21" ht="25.5" x14ac:dyDescent="0.25">
      <c r="A45" s="13">
        <v>43</v>
      </c>
      <c r="B45" s="13">
        <v>60</v>
      </c>
      <c r="C45" s="13" t="s">
        <v>96</v>
      </c>
      <c r="D45" s="13" t="s">
        <v>19</v>
      </c>
      <c r="E45" s="16" t="s">
        <v>120</v>
      </c>
      <c r="F45" s="15" t="s">
        <v>121</v>
      </c>
      <c r="G45" s="15" t="s">
        <v>111</v>
      </c>
      <c r="H45" s="15" t="s">
        <v>111</v>
      </c>
      <c r="I45" s="17" t="s">
        <v>89</v>
      </c>
      <c r="J45" s="17">
        <v>26</v>
      </c>
      <c r="K45" s="14"/>
      <c r="L45" s="13"/>
      <c r="M45" s="13">
        <f t="shared" si="0"/>
        <v>26</v>
      </c>
      <c r="N45" s="122">
        <v>14606.800000000001</v>
      </c>
      <c r="O45" s="18">
        <f>(N45*M45*12)/100000</f>
        <v>45.573216000000002</v>
      </c>
      <c r="P45" s="19">
        <f>((8/100*N45)*M45*12)/100000</f>
        <v>3.6458572800000004</v>
      </c>
      <c r="Q45" s="19">
        <f>((15000*13/100*M45*12))/100000</f>
        <v>6.0839999999999996</v>
      </c>
      <c r="R45" s="14">
        <f t="shared" si="1"/>
        <v>15483.208000000002</v>
      </c>
      <c r="S45" s="18">
        <f>(R45*M45*12)/100000</f>
        <v>48.307608960000003</v>
      </c>
      <c r="T45" s="18">
        <f>((8/100*R45)*M45*12)/100000</f>
        <v>3.8646087168000012</v>
      </c>
      <c r="U45" s="19">
        <f>((15000*13/100*M45*12))/100000</f>
        <v>6.0839999999999996</v>
      </c>
    </row>
    <row r="46" spans="1:21" ht="25.5" x14ac:dyDescent="0.25">
      <c r="A46" s="13">
        <v>44</v>
      </c>
      <c r="B46" s="13">
        <v>143</v>
      </c>
      <c r="C46" s="13" t="s">
        <v>96</v>
      </c>
      <c r="D46" s="13" t="s">
        <v>19</v>
      </c>
      <c r="E46" s="16" t="s">
        <v>122</v>
      </c>
      <c r="F46" s="15" t="s">
        <v>123</v>
      </c>
      <c r="G46" s="15" t="s">
        <v>124</v>
      </c>
      <c r="H46" s="15" t="s">
        <v>111</v>
      </c>
      <c r="I46" s="17" t="s">
        <v>89</v>
      </c>
      <c r="J46" s="22">
        <v>20</v>
      </c>
      <c r="K46" s="14"/>
      <c r="L46" s="13"/>
      <c r="M46" s="13">
        <f t="shared" si="0"/>
        <v>20</v>
      </c>
      <c r="N46" s="122">
        <v>44944</v>
      </c>
      <c r="O46" s="18">
        <f>(N46*M46*12)/100000</f>
        <v>107.8656</v>
      </c>
      <c r="P46" s="19">
        <f>((8/100*N46)*M46*12)/100000</f>
        <v>8.6292479999999987</v>
      </c>
      <c r="Q46" s="19">
        <f>((15000*13/100*M46*12))/100000</f>
        <v>4.68</v>
      </c>
      <c r="R46" s="14">
        <f t="shared" si="1"/>
        <v>47640.639999999999</v>
      </c>
      <c r="S46" s="18">
        <f>(R46*M46*12)/100000</f>
        <v>114.33753600000001</v>
      </c>
      <c r="T46" s="18">
        <f>((8/100*R46)*M46*12)/100000</f>
        <v>9.1470028800000005</v>
      </c>
      <c r="U46" s="19">
        <f>((15000*13/100*M46*12))/100000</f>
        <v>4.68</v>
      </c>
    </row>
    <row r="47" spans="1:21" ht="25.5" x14ac:dyDescent="0.25">
      <c r="A47" s="13">
        <v>45</v>
      </c>
      <c r="B47" s="13">
        <v>44</v>
      </c>
      <c r="C47" s="13" t="s">
        <v>111</v>
      </c>
      <c r="D47" s="13" t="s">
        <v>125</v>
      </c>
      <c r="E47" s="16" t="s">
        <v>126</v>
      </c>
      <c r="F47" s="13" t="s">
        <v>127</v>
      </c>
      <c r="G47" s="13" t="s">
        <v>111</v>
      </c>
      <c r="H47" s="13"/>
      <c r="I47" s="17" t="s">
        <v>22</v>
      </c>
      <c r="J47" s="17">
        <v>26</v>
      </c>
      <c r="K47" s="14"/>
      <c r="L47" s="13"/>
      <c r="M47" s="13">
        <f t="shared" si="0"/>
        <v>26</v>
      </c>
      <c r="N47" s="122">
        <v>43820.4</v>
      </c>
      <c r="O47" s="18">
        <f>(N47*M47*12)/100000</f>
        <v>136.71964800000001</v>
      </c>
      <c r="P47" s="19">
        <f>((8/100*N47)*M47*12)/100000</f>
        <v>10.937571839999999</v>
      </c>
      <c r="Q47" s="19">
        <f>((15000*13/100*M47*12))/100000</f>
        <v>6.0839999999999996</v>
      </c>
      <c r="R47" s="14">
        <f t="shared" si="1"/>
        <v>46449.624000000003</v>
      </c>
      <c r="S47" s="18">
        <f>(R47*M47*12)/100000</f>
        <v>144.92282688</v>
      </c>
      <c r="T47" s="18">
        <f>((8/100*R47)*M47*12)/100000</f>
        <v>11.5938261504</v>
      </c>
      <c r="U47" s="19">
        <f>((15000*13/100*M47*12))/100000</f>
        <v>6.0839999999999996</v>
      </c>
    </row>
    <row r="48" spans="1:21" ht="25.5" x14ac:dyDescent="0.25">
      <c r="A48" s="13">
        <v>46</v>
      </c>
      <c r="B48" s="13">
        <v>119</v>
      </c>
      <c r="C48" s="13" t="s">
        <v>128</v>
      </c>
      <c r="D48" s="13" t="s">
        <v>19</v>
      </c>
      <c r="E48" s="16" t="s">
        <v>129</v>
      </c>
      <c r="F48" s="15" t="s">
        <v>130</v>
      </c>
      <c r="G48" s="15" t="s">
        <v>116</v>
      </c>
      <c r="H48" s="15"/>
      <c r="I48" s="17" t="s">
        <v>22</v>
      </c>
      <c r="J48" s="17">
        <v>3</v>
      </c>
      <c r="K48" s="14"/>
      <c r="L48" s="13"/>
      <c r="M48" s="13">
        <f t="shared" si="0"/>
        <v>3</v>
      </c>
      <c r="N48" s="122">
        <v>39326</v>
      </c>
      <c r="O48" s="18">
        <f>(N48*M48*12)/100000</f>
        <v>14.157360000000001</v>
      </c>
      <c r="P48" s="19">
        <f>((8/100*N48)*M48*12)/100000</f>
        <v>1.1325888</v>
      </c>
      <c r="Q48" s="19">
        <f>((15000*13/100*M48*12))/100000</f>
        <v>0.70199999999999996</v>
      </c>
      <c r="R48" s="14">
        <f t="shared" si="1"/>
        <v>41685.560000000005</v>
      </c>
      <c r="S48" s="18">
        <f>(R48*M48*12)/100000</f>
        <v>15.006801600000001</v>
      </c>
      <c r="T48" s="18">
        <f>((8/100*R48)*M48*12)/100000</f>
        <v>1.200544128</v>
      </c>
      <c r="U48" s="19">
        <f>((15000*13/100*M48*12))/100000</f>
        <v>0.70199999999999996</v>
      </c>
    </row>
    <row r="49" spans="1:26" ht="25.5" x14ac:dyDescent="0.25">
      <c r="A49" s="13">
        <v>47</v>
      </c>
      <c r="B49" s="13">
        <v>145</v>
      </c>
      <c r="C49" s="13" t="s">
        <v>128</v>
      </c>
      <c r="D49" s="13" t="s">
        <v>19</v>
      </c>
      <c r="E49" s="16" t="s">
        <v>131</v>
      </c>
      <c r="F49" s="15" t="s">
        <v>132</v>
      </c>
      <c r="G49" s="13" t="s">
        <v>110</v>
      </c>
      <c r="H49" s="13" t="s">
        <v>133</v>
      </c>
      <c r="I49" s="17" t="s">
        <v>89</v>
      </c>
      <c r="J49" s="17">
        <v>6</v>
      </c>
      <c r="K49" s="14"/>
      <c r="L49" s="13"/>
      <c r="M49" s="13">
        <f t="shared" si="0"/>
        <v>6</v>
      </c>
      <c r="N49" s="122">
        <v>14606.800000000001</v>
      </c>
      <c r="O49" s="18">
        <f>(N49*M49*12)/100000</f>
        <v>10.516896000000001</v>
      </c>
      <c r="P49" s="19">
        <f>((8/100*N49)*M49*12)/100000</f>
        <v>0.84135168000000005</v>
      </c>
      <c r="Q49" s="19">
        <f>((15000*13/100*M49*12))/100000</f>
        <v>1.4039999999999999</v>
      </c>
      <c r="R49" s="14">
        <f t="shared" si="1"/>
        <v>15483.208000000002</v>
      </c>
      <c r="S49" s="18">
        <f>(R49*M49*12)/100000</f>
        <v>11.147909760000003</v>
      </c>
      <c r="T49" s="18">
        <f>((8/100*R49)*M49*12)/100000</f>
        <v>0.89183278080000017</v>
      </c>
      <c r="U49" s="19">
        <f>((15000*13/100*M49*12))/100000</f>
        <v>1.4039999999999999</v>
      </c>
    </row>
    <row r="50" spans="1:26" x14ac:dyDescent="0.25">
      <c r="A50" s="13">
        <v>48</v>
      </c>
      <c r="B50" s="13">
        <v>146</v>
      </c>
      <c r="C50" s="13" t="s">
        <v>111</v>
      </c>
      <c r="D50" s="13" t="s">
        <v>19</v>
      </c>
      <c r="E50" s="16" t="s">
        <v>131</v>
      </c>
      <c r="F50" s="13" t="s">
        <v>134</v>
      </c>
      <c r="G50" s="13" t="s">
        <v>110</v>
      </c>
      <c r="H50" s="13" t="s">
        <v>111</v>
      </c>
      <c r="I50" s="17" t="s">
        <v>89</v>
      </c>
      <c r="J50" s="17">
        <v>16</v>
      </c>
      <c r="K50" s="14"/>
      <c r="L50" s="13"/>
      <c r="M50" s="13">
        <f t="shared" si="0"/>
        <v>16</v>
      </c>
      <c r="N50" s="122">
        <v>14606.800000000001</v>
      </c>
      <c r="O50" s="18">
        <f>(N50*M50*12)/100000</f>
        <v>28.045056000000002</v>
      </c>
      <c r="P50" s="19">
        <f>((8/100*N50)*M50*12)/100000</f>
        <v>2.2436044800000001</v>
      </c>
      <c r="Q50" s="19">
        <f>((15000*13/100*M50*12))/100000</f>
        <v>3.7440000000000002</v>
      </c>
      <c r="R50" s="14">
        <f t="shared" si="1"/>
        <v>15483.208000000002</v>
      </c>
      <c r="S50" s="18">
        <f>(R50*M50*12)/100000</f>
        <v>29.727759360000007</v>
      </c>
      <c r="T50" s="18">
        <f>((8/100*R50)*M50*12)/100000</f>
        <v>2.3782207488000005</v>
      </c>
      <c r="U50" s="19">
        <f>((15000*13/100*M50*12))/100000</f>
        <v>3.7440000000000002</v>
      </c>
    </row>
    <row r="51" spans="1:26" ht="25.5" x14ac:dyDescent="0.25">
      <c r="A51" s="13">
        <v>49</v>
      </c>
      <c r="B51" s="13">
        <v>164</v>
      </c>
      <c r="C51" s="13" t="s">
        <v>111</v>
      </c>
      <c r="D51" s="13" t="s">
        <v>19</v>
      </c>
      <c r="E51" s="16" t="s">
        <v>135</v>
      </c>
      <c r="F51" s="13" t="s">
        <v>136</v>
      </c>
      <c r="G51" s="13" t="s">
        <v>137</v>
      </c>
      <c r="H51" s="13" t="s">
        <v>111</v>
      </c>
      <c r="I51" s="17" t="s">
        <v>89</v>
      </c>
      <c r="J51" s="17">
        <v>24</v>
      </c>
      <c r="K51" s="14"/>
      <c r="L51" s="13"/>
      <c r="M51" s="13">
        <f t="shared" si="0"/>
        <v>24</v>
      </c>
      <c r="N51" s="122">
        <v>18089.96</v>
      </c>
      <c r="O51" s="18">
        <f>(N51*M51*12)/100000</f>
        <v>52.099084799999993</v>
      </c>
      <c r="P51" s="19">
        <f>((8/100*N51)*M51*12)/100000</f>
        <v>4.1679267839999996</v>
      </c>
      <c r="Q51" s="19">
        <f>((15000*13/100*M51*12))/100000</f>
        <v>5.6159999999999997</v>
      </c>
      <c r="R51" s="14">
        <f t="shared" si="1"/>
        <v>19175.357599999999</v>
      </c>
      <c r="S51" s="18">
        <f>(R51*M51*12)/100000</f>
        <v>55.225029887999995</v>
      </c>
      <c r="T51" s="18">
        <f>((8/100*R51)*M51*12)/100000</f>
        <v>4.4180023910399999</v>
      </c>
      <c r="U51" s="19">
        <f>((15000*13/100*M51*12))/100000</f>
        <v>5.6159999999999997</v>
      </c>
    </row>
    <row r="52" spans="1:26" ht="38.25" x14ac:dyDescent="0.25">
      <c r="A52" s="13">
        <v>50</v>
      </c>
      <c r="B52" s="13">
        <v>112</v>
      </c>
      <c r="C52" s="13" t="s">
        <v>138</v>
      </c>
      <c r="D52" s="13" t="s">
        <v>19</v>
      </c>
      <c r="E52" s="16" t="s">
        <v>139</v>
      </c>
      <c r="F52" s="13" t="s">
        <v>140</v>
      </c>
      <c r="G52" s="13" t="s">
        <v>141</v>
      </c>
      <c r="H52" s="13"/>
      <c r="I52" s="17" t="s">
        <v>22</v>
      </c>
      <c r="J52" s="17">
        <v>6</v>
      </c>
      <c r="K52" s="14"/>
      <c r="L52" s="13">
        <v>3</v>
      </c>
      <c r="M52" s="13">
        <f t="shared" si="0"/>
        <v>9</v>
      </c>
      <c r="N52" s="122">
        <v>45000</v>
      </c>
      <c r="O52" s="18">
        <f>(N52*M52*12)/100000</f>
        <v>48.6</v>
      </c>
      <c r="P52" s="19">
        <f>((8/100*N52)*M52*12)/100000</f>
        <v>3.8879999999999999</v>
      </c>
      <c r="Q52" s="19">
        <f>((15000*13/100*M52*12))/100000</f>
        <v>2.1059999999999999</v>
      </c>
      <c r="R52" s="14">
        <f t="shared" si="1"/>
        <v>47700</v>
      </c>
      <c r="S52" s="18">
        <f>(R52*M52*12)/100000</f>
        <v>51.515999999999998</v>
      </c>
      <c r="T52" s="18">
        <f>((8/100*R52)*M52*12)/100000</f>
        <v>4.1212799999999996</v>
      </c>
      <c r="U52" s="19">
        <f>((15000*13/100*M52*12))/100000</f>
        <v>2.1059999999999999</v>
      </c>
    </row>
    <row r="53" spans="1:26" ht="25.5" x14ac:dyDescent="0.25">
      <c r="A53" s="13">
        <v>51</v>
      </c>
      <c r="B53" s="13">
        <v>159</v>
      </c>
      <c r="C53" s="13" t="s">
        <v>142</v>
      </c>
      <c r="D53" s="13" t="s">
        <v>19</v>
      </c>
      <c r="E53" s="16" t="s">
        <v>143</v>
      </c>
      <c r="F53" s="13" t="s">
        <v>144</v>
      </c>
      <c r="G53" s="13" t="s">
        <v>142</v>
      </c>
      <c r="H53" s="13"/>
      <c r="I53" s="17" t="s">
        <v>22</v>
      </c>
      <c r="J53" s="17">
        <v>4</v>
      </c>
      <c r="K53" s="14"/>
      <c r="L53" s="13"/>
      <c r="M53" s="13">
        <f t="shared" si="0"/>
        <v>4</v>
      </c>
      <c r="N53" s="122">
        <v>26284.374800000001</v>
      </c>
      <c r="O53" s="18">
        <f>(N53*M53*12)/100000</f>
        <v>12.616499903999999</v>
      </c>
      <c r="P53" s="19">
        <f>((8/100*N53)*M53*12)/100000</f>
        <v>1.00931999232</v>
      </c>
      <c r="Q53" s="19">
        <f>((15000*13/100*M53*12))/100000</f>
        <v>0.93600000000000005</v>
      </c>
      <c r="R53" s="14">
        <f t="shared" si="1"/>
        <v>27861.437288000005</v>
      </c>
      <c r="S53" s="18">
        <f>(R53*M53*12)/100000</f>
        <v>13.373489898240003</v>
      </c>
      <c r="T53" s="18">
        <f>((8/100*R53)*M53*12)/100000</f>
        <v>1.0698791918592003</v>
      </c>
      <c r="U53" s="19">
        <f>((15000*13/100*M53*12))/100000</f>
        <v>0.93600000000000005</v>
      </c>
    </row>
    <row r="54" spans="1:26" ht="25.5" x14ac:dyDescent="0.25">
      <c r="A54" s="13">
        <v>52</v>
      </c>
      <c r="B54" s="13">
        <v>160</v>
      </c>
      <c r="C54" s="13" t="s">
        <v>142</v>
      </c>
      <c r="D54" s="13" t="s">
        <v>19</v>
      </c>
      <c r="E54" s="16" t="s">
        <v>143</v>
      </c>
      <c r="F54" s="13" t="s">
        <v>145</v>
      </c>
      <c r="G54" s="13" t="s">
        <v>142</v>
      </c>
      <c r="H54" s="13"/>
      <c r="I54" s="17" t="s">
        <v>22</v>
      </c>
      <c r="J54" s="17">
        <v>4</v>
      </c>
      <c r="K54" s="14"/>
      <c r="L54" s="13"/>
      <c r="M54" s="13">
        <f t="shared" si="0"/>
        <v>4</v>
      </c>
      <c r="N54" s="122">
        <v>45956.363600000004</v>
      </c>
      <c r="O54" s="18">
        <f>(N54*M54*12)/100000</f>
        <v>22.059054528000001</v>
      </c>
      <c r="P54" s="19">
        <f>((8/100*N54)*M54*12)/100000</f>
        <v>1.76472436224</v>
      </c>
      <c r="Q54" s="19">
        <f>((15000*13/100*M54*12))/100000</f>
        <v>0.93600000000000005</v>
      </c>
      <c r="R54" s="14">
        <f t="shared" si="1"/>
        <v>48713.745416000005</v>
      </c>
      <c r="S54" s="18">
        <f>(R54*M54*12)/100000</f>
        <v>23.382597799679999</v>
      </c>
      <c r="T54" s="18">
        <f>((8/100*R54)*M54*12)/100000</f>
        <v>1.8706078239744002</v>
      </c>
      <c r="U54" s="19">
        <f>((15000*13/100*M54*12))/100000</f>
        <v>0.93600000000000005</v>
      </c>
    </row>
    <row r="55" spans="1:26" ht="25.5" x14ac:dyDescent="0.25">
      <c r="A55" s="13">
        <v>53</v>
      </c>
      <c r="B55" s="13">
        <v>120</v>
      </c>
      <c r="C55" s="13" t="s">
        <v>116</v>
      </c>
      <c r="D55" s="13" t="s">
        <v>19</v>
      </c>
      <c r="E55" s="16" t="s">
        <v>146</v>
      </c>
      <c r="F55" s="13" t="s">
        <v>147</v>
      </c>
      <c r="G55" s="13" t="s">
        <v>116</v>
      </c>
      <c r="H55" s="13"/>
      <c r="I55" s="17" t="s">
        <v>22</v>
      </c>
      <c r="J55" s="17">
        <v>23</v>
      </c>
      <c r="K55" s="14"/>
      <c r="L55" s="13"/>
      <c r="M55" s="13">
        <f t="shared" si="0"/>
        <v>23</v>
      </c>
      <c r="N55" s="122">
        <v>76741.88</v>
      </c>
      <c r="O55" s="18">
        <f>(N55*M55*12)/100000</f>
        <v>211.80758880000002</v>
      </c>
      <c r="P55" s="19">
        <f>((8/100*N55)*M55*12)/100000</f>
        <v>16.944607104000003</v>
      </c>
      <c r="Q55" s="19">
        <f>((15000*13/100*M55*12))/100000</f>
        <v>5.3819999999999997</v>
      </c>
      <c r="R55" s="14">
        <f t="shared" si="1"/>
        <v>81346.392800000016</v>
      </c>
      <c r="S55" s="18">
        <f>(R55*M55*12)/100000</f>
        <v>224.51604412800006</v>
      </c>
      <c r="T55" s="18">
        <f>((8/100*R55)*M55*12)/100000</f>
        <v>17.961283530240003</v>
      </c>
      <c r="U55" s="19">
        <f>((15000*13/100*M55*12))/100000</f>
        <v>5.3819999999999997</v>
      </c>
    </row>
    <row r="56" spans="1:26" x14ac:dyDescent="0.25">
      <c r="A56" s="13">
        <v>54</v>
      </c>
      <c r="B56" s="13">
        <v>121</v>
      </c>
      <c r="C56" s="13" t="s">
        <v>116</v>
      </c>
      <c r="D56" s="13" t="s">
        <v>19</v>
      </c>
      <c r="E56" s="16" t="s">
        <v>146</v>
      </c>
      <c r="F56" s="15" t="s">
        <v>130</v>
      </c>
      <c r="G56" s="15" t="s">
        <v>116</v>
      </c>
      <c r="H56" s="15"/>
      <c r="I56" s="17" t="s">
        <v>22</v>
      </c>
      <c r="J56" s="17">
        <v>23</v>
      </c>
      <c r="K56" s="14"/>
      <c r="L56" s="13"/>
      <c r="M56" s="13">
        <f t="shared" si="0"/>
        <v>23</v>
      </c>
      <c r="N56" s="122">
        <v>68090.16</v>
      </c>
      <c r="O56" s="18">
        <f>(N56*M56*12)/100000</f>
        <v>187.92884160000003</v>
      </c>
      <c r="P56" s="19">
        <f>((8/100*N56)*M56*12)/100000</f>
        <v>15.034307328000001</v>
      </c>
      <c r="Q56" s="19">
        <f>((15000*13/100*M56*12))/100000</f>
        <v>5.3819999999999997</v>
      </c>
      <c r="R56" s="14">
        <f t="shared" si="1"/>
        <v>72175.569600000003</v>
      </c>
      <c r="S56" s="18">
        <f>(R56*M56*12)/100000</f>
        <v>199.20457209600002</v>
      </c>
      <c r="T56" s="18">
        <f>((8/100*R56)*M56*12)/100000</f>
        <v>15.936365767680002</v>
      </c>
      <c r="U56" s="19">
        <f>((15000*13/100*M56*12))/100000</f>
        <v>5.3819999999999997</v>
      </c>
    </row>
    <row r="57" spans="1:26" x14ac:dyDescent="0.25">
      <c r="A57" s="13">
        <v>55</v>
      </c>
      <c r="B57" s="13">
        <v>158</v>
      </c>
      <c r="C57" s="13" t="s">
        <v>28</v>
      </c>
      <c r="D57" s="13" t="s">
        <v>19</v>
      </c>
      <c r="E57" s="16" t="s">
        <v>148</v>
      </c>
      <c r="F57" s="13" t="s">
        <v>149</v>
      </c>
      <c r="G57" s="13" t="s">
        <v>28</v>
      </c>
      <c r="H57" s="13" t="s">
        <v>28</v>
      </c>
      <c r="I57" s="17" t="s">
        <v>89</v>
      </c>
      <c r="J57" s="17">
        <v>135</v>
      </c>
      <c r="K57" s="14"/>
      <c r="L57" s="13"/>
      <c r="M57" s="13">
        <f t="shared" si="0"/>
        <v>135</v>
      </c>
      <c r="N57" s="122">
        <v>25730.440000000002</v>
      </c>
      <c r="O57" s="18">
        <f>(N57*M57*12)/100000</f>
        <v>416.83312800000004</v>
      </c>
      <c r="P57" s="19">
        <f>((8/100*N57)*M57*12)/100000</f>
        <v>33.346650240000002</v>
      </c>
      <c r="Q57" s="19">
        <f>((15000*13/100*M57*12))/100000</f>
        <v>31.59</v>
      </c>
      <c r="R57" s="14">
        <f t="shared" si="1"/>
        <v>27274.266400000004</v>
      </c>
      <c r="S57" s="18">
        <f>(R57*M57*12)/100000</f>
        <v>441.84311568000004</v>
      </c>
      <c r="T57" s="18">
        <f>((8/100*R57)*M57*12)/100000</f>
        <v>35.347449254400004</v>
      </c>
      <c r="U57" s="19">
        <f>((15000*13/100*M57*12))/100000</f>
        <v>31.59</v>
      </c>
      <c r="X57" s="25"/>
      <c r="Y57" s="25"/>
      <c r="Z57" s="25"/>
    </row>
    <row r="58" spans="1:26" ht="25.5" x14ac:dyDescent="0.25">
      <c r="A58" s="13">
        <v>56</v>
      </c>
      <c r="B58" s="13">
        <v>126</v>
      </c>
      <c r="C58" s="13" t="s">
        <v>96</v>
      </c>
      <c r="D58" s="13" t="s">
        <v>150</v>
      </c>
      <c r="E58" s="16" t="s">
        <v>102</v>
      </c>
      <c r="F58" s="15" t="s">
        <v>151</v>
      </c>
      <c r="G58" s="15" t="s">
        <v>98</v>
      </c>
      <c r="H58" s="15" t="s">
        <v>98</v>
      </c>
      <c r="I58" s="17" t="s">
        <v>117</v>
      </c>
      <c r="J58" s="17">
        <v>33</v>
      </c>
      <c r="K58" s="14"/>
      <c r="L58" s="13"/>
      <c r="M58" s="13">
        <f t="shared" si="0"/>
        <v>33</v>
      </c>
      <c r="N58" s="122">
        <v>15168.6</v>
      </c>
      <c r="O58" s="18">
        <f>(N58*M58*12)/100000</f>
        <v>60.067655999999999</v>
      </c>
      <c r="P58" s="19">
        <f>((8/100*N58)*M58*12)/100000</f>
        <v>4.8054124800000002</v>
      </c>
      <c r="Q58" s="19">
        <f>((15000*13/100*M58*12))/100000</f>
        <v>7.7220000000000004</v>
      </c>
      <c r="R58" s="14">
        <f t="shared" si="1"/>
        <v>16078.716</v>
      </c>
      <c r="S58" s="18">
        <f>(R58*M58*12)/100000</f>
        <v>63.67171536</v>
      </c>
      <c r="T58" s="18">
        <f>((8/100*R58)*M58*12)/100000</f>
        <v>5.0937372288000002</v>
      </c>
      <c r="U58" s="19">
        <f>((15000*13/100*M58*12))/100000</f>
        <v>7.7220000000000004</v>
      </c>
    </row>
    <row r="59" spans="1:26" ht="25.5" x14ac:dyDescent="0.25">
      <c r="A59" s="13">
        <v>57</v>
      </c>
      <c r="B59" s="13">
        <v>127</v>
      </c>
      <c r="C59" s="13" t="s">
        <v>96</v>
      </c>
      <c r="D59" s="13" t="s">
        <v>150</v>
      </c>
      <c r="E59" s="16" t="s">
        <v>102</v>
      </c>
      <c r="F59" s="15" t="s">
        <v>152</v>
      </c>
      <c r="G59" s="15" t="s">
        <v>98</v>
      </c>
      <c r="H59" s="15" t="s">
        <v>98</v>
      </c>
      <c r="I59" s="17" t="s">
        <v>117</v>
      </c>
      <c r="J59" s="17">
        <v>33</v>
      </c>
      <c r="K59" s="14"/>
      <c r="L59" s="13"/>
      <c r="M59" s="13">
        <f t="shared" si="0"/>
        <v>33</v>
      </c>
      <c r="N59" s="122">
        <v>13483.2</v>
      </c>
      <c r="O59" s="18">
        <f>(N59*M59*12)/100000</f>
        <v>53.393472000000003</v>
      </c>
      <c r="P59" s="19">
        <f>((8/100*N59)*M59*12)/100000</f>
        <v>4.2714777600000007</v>
      </c>
      <c r="Q59" s="19">
        <f>((15000*13/100*M59*12))/100000</f>
        <v>7.7220000000000004</v>
      </c>
      <c r="R59" s="14">
        <f t="shared" si="1"/>
        <v>14292.192000000001</v>
      </c>
      <c r="S59" s="18">
        <f>(R59*M59*12)/100000</f>
        <v>56.597080319999996</v>
      </c>
      <c r="T59" s="18">
        <f>((8/100*R59)*M59*12)/100000</f>
        <v>4.5277664255999994</v>
      </c>
      <c r="U59" s="19">
        <f>((15000*13/100*M59*12))/100000</f>
        <v>7.7220000000000004</v>
      </c>
    </row>
    <row r="60" spans="1:26" x14ac:dyDescent="0.25">
      <c r="A60" s="13">
        <v>58</v>
      </c>
      <c r="B60" s="13">
        <v>149</v>
      </c>
      <c r="C60" s="17" t="s">
        <v>111</v>
      </c>
      <c r="D60" s="13" t="s">
        <v>150</v>
      </c>
      <c r="E60" s="16" t="s">
        <v>153</v>
      </c>
      <c r="F60" s="17" t="s">
        <v>154</v>
      </c>
      <c r="G60" s="17" t="s">
        <v>25</v>
      </c>
      <c r="H60" s="17" t="s">
        <v>106</v>
      </c>
      <c r="I60" s="17" t="s">
        <v>117</v>
      </c>
      <c r="J60" s="17">
        <v>23</v>
      </c>
      <c r="K60" s="14"/>
      <c r="L60" s="13"/>
      <c r="M60" s="13">
        <f t="shared" si="0"/>
        <v>23</v>
      </c>
      <c r="N60" s="122">
        <v>13483.2</v>
      </c>
      <c r="O60" s="18">
        <f>(N60*M60*12)/100000</f>
        <v>37.213632000000004</v>
      </c>
      <c r="P60" s="19">
        <f>((8/100*N60)*M60*12)/100000</f>
        <v>2.9770905600000006</v>
      </c>
      <c r="Q60" s="19">
        <f>((15000*13/100*M60*12))/100000</f>
        <v>5.3819999999999997</v>
      </c>
      <c r="R60" s="14">
        <f t="shared" si="1"/>
        <v>14292.192000000001</v>
      </c>
      <c r="S60" s="18">
        <f>(R60*M60*12)/100000</f>
        <v>39.446449920000006</v>
      </c>
      <c r="T60" s="18">
        <f>((8/100*R60)*M60*12)/100000</f>
        <v>3.1557159935999999</v>
      </c>
      <c r="U60" s="19">
        <f>((15000*13/100*M60*12))/100000</f>
        <v>5.3819999999999997</v>
      </c>
    </row>
    <row r="61" spans="1:26" x14ac:dyDescent="0.25">
      <c r="A61" s="13">
        <v>59</v>
      </c>
      <c r="B61" s="13">
        <v>150</v>
      </c>
      <c r="C61" s="17" t="s">
        <v>25</v>
      </c>
      <c r="D61" s="13" t="s">
        <v>150</v>
      </c>
      <c r="E61" s="16" t="s">
        <v>153</v>
      </c>
      <c r="F61" s="17" t="s">
        <v>155</v>
      </c>
      <c r="G61" s="17" t="s">
        <v>25</v>
      </c>
      <c r="H61" s="17" t="s">
        <v>106</v>
      </c>
      <c r="I61" s="17" t="s">
        <v>117</v>
      </c>
      <c r="J61" s="17">
        <v>23</v>
      </c>
      <c r="K61" s="14"/>
      <c r="L61" s="13"/>
      <c r="M61" s="13">
        <f t="shared" si="0"/>
        <v>23</v>
      </c>
      <c r="N61" s="122">
        <v>13483.2</v>
      </c>
      <c r="O61" s="18">
        <f>(N61*M61*12)/100000</f>
        <v>37.213632000000004</v>
      </c>
      <c r="P61" s="19">
        <f>((8/100*N61)*M61*12)/100000</f>
        <v>2.9770905600000006</v>
      </c>
      <c r="Q61" s="19">
        <f>((15000*13/100*M61*12))/100000</f>
        <v>5.3819999999999997</v>
      </c>
      <c r="R61" s="14">
        <f t="shared" si="1"/>
        <v>14292.192000000001</v>
      </c>
      <c r="S61" s="18">
        <f>(R61*M61*12)/100000</f>
        <v>39.446449920000006</v>
      </c>
      <c r="T61" s="18">
        <f>((8/100*R61)*M61*12)/100000</f>
        <v>3.1557159935999999</v>
      </c>
      <c r="U61" s="19">
        <f>((15000*13/100*M61*12))/100000</f>
        <v>5.3819999999999997</v>
      </c>
    </row>
    <row r="62" spans="1:26" x14ac:dyDescent="0.25">
      <c r="A62" s="13">
        <v>60</v>
      </c>
      <c r="B62" s="13">
        <v>165</v>
      </c>
      <c r="C62" s="13" t="s">
        <v>111</v>
      </c>
      <c r="D62" s="13" t="s">
        <v>150</v>
      </c>
      <c r="E62" s="16" t="s">
        <v>156</v>
      </c>
      <c r="F62" s="17" t="s">
        <v>157</v>
      </c>
      <c r="G62" s="17" t="s">
        <v>158</v>
      </c>
      <c r="H62" s="17" t="s">
        <v>159</v>
      </c>
      <c r="I62" s="17" t="s">
        <v>117</v>
      </c>
      <c r="J62" s="13">
        <v>32</v>
      </c>
      <c r="K62" s="14"/>
      <c r="L62" s="13">
        <v>10</v>
      </c>
      <c r="M62" s="13">
        <f t="shared" si="0"/>
        <v>42</v>
      </c>
      <c r="N62" s="122">
        <v>13483.2</v>
      </c>
      <c r="O62" s="18">
        <f>(N62*M62*12)/100000</f>
        <v>67.955328000000009</v>
      </c>
      <c r="P62" s="19">
        <f>((8/100*N62)*M62*12)/100000</f>
        <v>5.4364262400000003</v>
      </c>
      <c r="Q62" s="19">
        <f>((15000*13/100*M62*12))/100000</f>
        <v>9.8279999999999994</v>
      </c>
      <c r="R62" s="14">
        <f t="shared" si="1"/>
        <v>14292.192000000001</v>
      </c>
      <c r="S62" s="18">
        <f>(R62*M62*12)/100000</f>
        <v>72.032647679999997</v>
      </c>
      <c r="T62" s="18">
        <f>((8/100*R62)*M62*12)/100000</f>
        <v>5.7626118143999996</v>
      </c>
      <c r="U62" s="19">
        <f>((15000*13/100*M62*12))/100000</f>
        <v>9.8279999999999994</v>
      </c>
    </row>
    <row r="63" spans="1:26" x14ac:dyDescent="0.25">
      <c r="A63" s="13">
        <v>61</v>
      </c>
      <c r="B63" s="13">
        <v>80</v>
      </c>
      <c r="C63" s="13" t="s">
        <v>18</v>
      </c>
      <c r="D63" s="13" t="s">
        <v>150</v>
      </c>
      <c r="E63" s="16" t="s">
        <v>160</v>
      </c>
      <c r="F63" s="17" t="s">
        <v>161</v>
      </c>
      <c r="G63" s="17" t="s">
        <v>18</v>
      </c>
      <c r="H63" s="17" t="s">
        <v>162</v>
      </c>
      <c r="I63" s="17" t="s">
        <v>117</v>
      </c>
      <c r="J63" s="13">
        <v>105</v>
      </c>
      <c r="K63" s="14"/>
      <c r="L63" s="13"/>
      <c r="M63" s="13">
        <f t="shared" si="0"/>
        <v>105</v>
      </c>
      <c r="N63" s="122">
        <v>13483.2</v>
      </c>
      <c r="O63" s="18">
        <f>(N63*M63*12)/100000</f>
        <v>169.88831999999999</v>
      </c>
      <c r="P63" s="19">
        <f>((8/100*N63)*M63*12)/100000</f>
        <v>13.591065600000002</v>
      </c>
      <c r="Q63" s="19">
        <f>((15000*13/100*M63*12))/100000</f>
        <v>24.57</v>
      </c>
      <c r="R63" s="14">
        <f t="shared" si="1"/>
        <v>14292.192000000001</v>
      </c>
      <c r="S63" s="18">
        <f>(R63*M63*12)/100000</f>
        <v>180.08161920000001</v>
      </c>
      <c r="T63" s="18">
        <f>((8/100*R63)*M63*12)/100000</f>
        <v>14.406529536000001</v>
      </c>
      <c r="U63" s="19">
        <f>((15000*13/100*M63*12))/100000</f>
        <v>24.57</v>
      </c>
    </row>
    <row r="64" spans="1:26" ht="38.25" x14ac:dyDescent="0.25">
      <c r="A64" s="13">
        <v>62</v>
      </c>
      <c r="B64" s="13">
        <v>106</v>
      </c>
      <c r="C64" s="13" t="s">
        <v>133</v>
      </c>
      <c r="D64" s="13" t="s">
        <v>125</v>
      </c>
      <c r="E64" s="16" t="s">
        <v>163</v>
      </c>
      <c r="F64" s="13" t="s">
        <v>164</v>
      </c>
      <c r="G64" s="13" t="s">
        <v>138</v>
      </c>
      <c r="H64" s="13" t="s">
        <v>133</v>
      </c>
      <c r="I64" s="17" t="s">
        <v>89</v>
      </c>
      <c r="J64" s="17">
        <v>1</v>
      </c>
      <c r="K64" s="14"/>
      <c r="L64" s="13"/>
      <c r="M64" s="13">
        <f t="shared" si="0"/>
        <v>1</v>
      </c>
      <c r="N64" s="122">
        <v>51685.600000000006</v>
      </c>
      <c r="O64" s="18">
        <f>(N64*M64*12)/100000</f>
        <v>6.2022720000000007</v>
      </c>
      <c r="P64" s="19">
        <f>((8/100*N64)*M64*12)/100000</f>
        <v>0.49618176000000008</v>
      </c>
      <c r="Q64" s="19">
        <f>((15000*13/100*M64*12))/100000</f>
        <v>0.23400000000000001</v>
      </c>
      <c r="R64" s="14">
        <f t="shared" si="1"/>
        <v>54786.736000000012</v>
      </c>
      <c r="S64" s="18">
        <f>(R64*M64*12)/100000</f>
        <v>6.5744083200000016</v>
      </c>
      <c r="T64" s="18">
        <f>((8/100*R64)*M64*12)/100000</f>
        <v>0.52595266560000009</v>
      </c>
      <c r="U64" s="19">
        <f>((15000*13/100*M64*12))/100000</f>
        <v>0.23400000000000001</v>
      </c>
    </row>
    <row r="65" spans="1:21" ht="38.25" x14ac:dyDescent="0.25">
      <c r="A65" s="13">
        <v>63</v>
      </c>
      <c r="B65" s="13">
        <v>107</v>
      </c>
      <c r="C65" s="13" t="s">
        <v>133</v>
      </c>
      <c r="D65" s="13" t="s">
        <v>125</v>
      </c>
      <c r="E65" s="16" t="s">
        <v>163</v>
      </c>
      <c r="F65" s="13" t="s">
        <v>165</v>
      </c>
      <c r="G65" s="13" t="s">
        <v>138</v>
      </c>
      <c r="H65" s="13" t="s">
        <v>133</v>
      </c>
      <c r="I65" s="17" t="s">
        <v>89</v>
      </c>
      <c r="J65" s="17">
        <v>1</v>
      </c>
      <c r="K65" s="14"/>
      <c r="L65" s="13"/>
      <c r="M65" s="13">
        <f t="shared" si="0"/>
        <v>1</v>
      </c>
      <c r="N65" s="122">
        <v>51685.600000000006</v>
      </c>
      <c r="O65" s="18">
        <f>(N65*M65*12)/100000</f>
        <v>6.2022720000000007</v>
      </c>
      <c r="P65" s="19">
        <f>((8/100*N65)*M65*12)/100000</f>
        <v>0.49618176000000008</v>
      </c>
      <c r="Q65" s="19">
        <f>((15000*13/100*M65*12))/100000</f>
        <v>0.23400000000000001</v>
      </c>
      <c r="R65" s="14">
        <f t="shared" si="1"/>
        <v>54786.736000000012</v>
      </c>
      <c r="S65" s="18">
        <f>(R65*M65*12)/100000</f>
        <v>6.5744083200000016</v>
      </c>
      <c r="T65" s="18">
        <f>((8/100*R65)*M65*12)/100000</f>
        <v>0.52595266560000009</v>
      </c>
      <c r="U65" s="19">
        <f>((15000*13/100*M65*12))/100000</f>
        <v>0.23400000000000001</v>
      </c>
    </row>
    <row r="66" spans="1:21" ht="38.25" x14ac:dyDescent="0.25">
      <c r="A66" s="13">
        <v>64</v>
      </c>
      <c r="B66" s="13">
        <v>108</v>
      </c>
      <c r="C66" s="13" t="s">
        <v>133</v>
      </c>
      <c r="D66" s="13" t="s">
        <v>125</v>
      </c>
      <c r="E66" s="16" t="s">
        <v>163</v>
      </c>
      <c r="F66" s="13" t="s">
        <v>166</v>
      </c>
      <c r="G66" s="13" t="s">
        <v>138</v>
      </c>
      <c r="H66" s="13" t="s">
        <v>133</v>
      </c>
      <c r="I66" s="17" t="s">
        <v>89</v>
      </c>
      <c r="J66" s="17">
        <v>2</v>
      </c>
      <c r="K66" s="14"/>
      <c r="L66" s="13"/>
      <c r="M66" s="13">
        <f t="shared" si="0"/>
        <v>2</v>
      </c>
      <c r="N66" s="122">
        <v>45224.9</v>
      </c>
      <c r="O66" s="18">
        <f>(N66*M66*12)/100000</f>
        <v>10.853976000000001</v>
      </c>
      <c r="P66" s="19">
        <f>((8/100*N66)*M66*12)/100000</f>
        <v>0.86831807999999999</v>
      </c>
      <c r="Q66" s="19">
        <f>((15000*13/100*M66*12))/100000</f>
        <v>0.46800000000000003</v>
      </c>
      <c r="R66" s="14">
        <f t="shared" si="1"/>
        <v>47938.394000000008</v>
      </c>
      <c r="S66" s="18">
        <f>(R66*M66*12)/100000</f>
        <v>11.505214560000002</v>
      </c>
      <c r="T66" s="18">
        <f>((8/100*R66)*M66*12)/100000</f>
        <v>0.92041716480000013</v>
      </c>
      <c r="U66" s="19">
        <f>((15000*13/100*M66*12))/100000</f>
        <v>0.46800000000000003</v>
      </c>
    </row>
    <row r="67" spans="1:21" ht="38.25" x14ac:dyDescent="0.25">
      <c r="A67" s="13">
        <v>65</v>
      </c>
      <c r="B67" s="13">
        <v>109</v>
      </c>
      <c r="C67" s="13" t="s">
        <v>133</v>
      </c>
      <c r="D67" s="13" t="s">
        <v>125</v>
      </c>
      <c r="E67" s="16" t="s">
        <v>163</v>
      </c>
      <c r="F67" s="13" t="s">
        <v>167</v>
      </c>
      <c r="G67" s="13" t="s">
        <v>138</v>
      </c>
      <c r="H67" s="13" t="s">
        <v>133</v>
      </c>
      <c r="I67" s="17" t="s">
        <v>89</v>
      </c>
      <c r="J67" s="17">
        <v>2</v>
      </c>
      <c r="K67" s="14"/>
      <c r="L67" s="13"/>
      <c r="M67" s="13">
        <f t="shared" ref="M67:M93" si="2">+J67+K67+L67</f>
        <v>2</v>
      </c>
      <c r="N67" s="122">
        <v>28427.08</v>
      </c>
      <c r="O67" s="18">
        <f>(N67*M67*12)/100000</f>
        <v>6.8224992000000002</v>
      </c>
      <c r="P67" s="19">
        <f>((8/100*N67)*M67*12)/100000</f>
        <v>0.54579993599999999</v>
      </c>
      <c r="Q67" s="19">
        <f>((15000*13/100*M67*12))/100000</f>
        <v>0.46800000000000003</v>
      </c>
      <c r="R67" s="14">
        <f t="shared" si="1"/>
        <v>30132.704800000003</v>
      </c>
      <c r="S67" s="18">
        <f>(R67*M67*12)/100000</f>
        <v>7.2318491520000006</v>
      </c>
      <c r="T67" s="18">
        <f>((8/100*R67)*M67*12)/100000</f>
        <v>0.57854793216</v>
      </c>
      <c r="U67" s="19">
        <f>((15000*13/100*M67*12))/100000</f>
        <v>0.46800000000000003</v>
      </c>
    </row>
    <row r="68" spans="1:21" s="21" customFormat="1" ht="38.25" x14ac:dyDescent="0.25">
      <c r="A68" s="13">
        <v>66</v>
      </c>
      <c r="B68" s="13">
        <v>110</v>
      </c>
      <c r="C68" s="13" t="s">
        <v>133</v>
      </c>
      <c r="D68" s="13" t="s">
        <v>125</v>
      </c>
      <c r="E68" s="16" t="s">
        <v>139</v>
      </c>
      <c r="F68" s="13" t="s">
        <v>168</v>
      </c>
      <c r="G68" s="13" t="s">
        <v>138</v>
      </c>
      <c r="H68" s="13" t="s">
        <v>133</v>
      </c>
      <c r="I68" s="17" t="s">
        <v>89</v>
      </c>
      <c r="J68" s="17">
        <v>1</v>
      </c>
      <c r="K68" s="14"/>
      <c r="L68" s="13"/>
      <c r="M68" s="13">
        <f t="shared" si="2"/>
        <v>1</v>
      </c>
      <c r="N68" s="122">
        <v>16854</v>
      </c>
      <c r="O68" s="18">
        <f>(N68*M68*12)/100000</f>
        <v>2.0224799999999998</v>
      </c>
      <c r="P68" s="19">
        <f>((8/100*N68)*M68*12)/100000</f>
        <v>0.16179840000000001</v>
      </c>
      <c r="Q68" s="19">
        <f>((15000*13/100*M68*12))/100000</f>
        <v>0.23400000000000001</v>
      </c>
      <c r="R68" s="14">
        <f t="shared" ref="R68:R131" si="3">N68*1.06</f>
        <v>17865.240000000002</v>
      </c>
      <c r="S68" s="18">
        <f>(R68*M68*12)/100000</f>
        <v>2.1438288000000001</v>
      </c>
      <c r="T68" s="18">
        <f>((8/100*R68)*M68*12)/100000</f>
        <v>0.17150630400000003</v>
      </c>
      <c r="U68" s="19">
        <f>((15000*13/100*M68*12))/100000</f>
        <v>0.23400000000000001</v>
      </c>
    </row>
    <row r="69" spans="1:21" s="21" customFormat="1" ht="38.25" x14ac:dyDescent="0.25">
      <c r="A69" s="13">
        <v>67</v>
      </c>
      <c r="B69" s="13">
        <v>111</v>
      </c>
      <c r="C69" s="13" t="s">
        <v>133</v>
      </c>
      <c r="D69" s="13" t="s">
        <v>125</v>
      </c>
      <c r="E69" s="16" t="s">
        <v>169</v>
      </c>
      <c r="F69" s="13" t="s">
        <v>170</v>
      </c>
      <c r="G69" s="13" t="s">
        <v>138</v>
      </c>
      <c r="H69" s="13" t="s">
        <v>133</v>
      </c>
      <c r="I69" s="17" t="s">
        <v>89</v>
      </c>
      <c r="J69" s="17">
        <v>1</v>
      </c>
      <c r="K69" s="14"/>
      <c r="L69" s="13"/>
      <c r="M69" s="13">
        <f t="shared" si="2"/>
        <v>1</v>
      </c>
      <c r="N69" s="122">
        <v>16854</v>
      </c>
      <c r="O69" s="18">
        <f>(N69*M69*12)/100000</f>
        <v>2.0224799999999998</v>
      </c>
      <c r="P69" s="19">
        <f>((8/100*N69)*M69*12)/100000</f>
        <v>0.16179840000000001</v>
      </c>
      <c r="Q69" s="19">
        <f>((15000*13/100*M69*12))/100000</f>
        <v>0.23400000000000001</v>
      </c>
      <c r="R69" s="14">
        <f t="shared" si="3"/>
        <v>17865.240000000002</v>
      </c>
      <c r="S69" s="18">
        <f>(R69*M69*12)/100000</f>
        <v>2.1438288000000001</v>
      </c>
      <c r="T69" s="18">
        <f>((8/100*R69)*M69*12)/100000</f>
        <v>0.17150630400000003</v>
      </c>
      <c r="U69" s="19">
        <f>((15000*13/100*M69*12))/100000</f>
        <v>0.23400000000000001</v>
      </c>
    </row>
    <row r="70" spans="1:21" s="21" customFormat="1" ht="25.5" x14ac:dyDescent="0.25">
      <c r="A70" s="13">
        <v>68</v>
      </c>
      <c r="B70" s="13">
        <v>82</v>
      </c>
      <c r="C70" s="15" t="s">
        <v>133</v>
      </c>
      <c r="D70" s="13" t="s">
        <v>125</v>
      </c>
      <c r="E70" s="16" t="s">
        <v>171</v>
      </c>
      <c r="F70" s="15" t="s">
        <v>172</v>
      </c>
      <c r="G70" s="13" t="s">
        <v>173</v>
      </c>
      <c r="H70" s="15" t="s">
        <v>133</v>
      </c>
      <c r="I70" s="17" t="s">
        <v>89</v>
      </c>
      <c r="J70" s="17">
        <v>1</v>
      </c>
      <c r="K70" s="14"/>
      <c r="L70" s="13"/>
      <c r="M70" s="13">
        <f t="shared" si="2"/>
        <v>1</v>
      </c>
      <c r="N70" s="122">
        <v>66249.703200000004</v>
      </c>
      <c r="O70" s="18">
        <f>(N70*M70*12)/100000</f>
        <v>7.9499643840000012</v>
      </c>
      <c r="P70" s="19">
        <f>((8/100*N70)*M70*12)/100000</f>
        <v>0.63599715072000007</v>
      </c>
      <c r="Q70" s="19">
        <f>((15000*13/100*M70*12))/100000</f>
        <v>0.23400000000000001</v>
      </c>
      <c r="R70" s="14">
        <f t="shared" si="3"/>
        <v>70224.685392000014</v>
      </c>
      <c r="S70" s="18">
        <f>(R70*M70*12)/100000</f>
        <v>8.4269622470400023</v>
      </c>
      <c r="T70" s="18">
        <f>((8/100*R70)*M70*12)/100000</f>
        <v>0.67415697976320021</v>
      </c>
      <c r="U70" s="19">
        <f>((15000*13/100*M70*12))/100000</f>
        <v>0.23400000000000001</v>
      </c>
    </row>
    <row r="71" spans="1:21" s="21" customFormat="1" ht="25.5" x14ac:dyDescent="0.25">
      <c r="A71" s="13">
        <v>69</v>
      </c>
      <c r="B71" s="13">
        <v>84</v>
      </c>
      <c r="C71" s="15" t="s">
        <v>111</v>
      </c>
      <c r="D71" s="13" t="s">
        <v>125</v>
      </c>
      <c r="E71" s="16" t="s">
        <v>171</v>
      </c>
      <c r="F71" s="15" t="s">
        <v>174</v>
      </c>
      <c r="G71" s="13" t="s">
        <v>173</v>
      </c>
      <c r="H71" s="15" t="s">
        <v>111</v>
      </c>
      <c r="I71" s="17" t="s">
        <v>89</v>
      </c>
      <c r="J71" s="17">
        <v>23</v>
      </c>
      <c r="K71" s="14"/>
      <c r="L71" s="13"/>
      <c r="M71" s="13">
        <f t="shared" si="2"/>
        <v>23</v>
      </c>
      <c r="N71" s="122">
        <v>35955.200000000004</v>
      </c>
      <c r="O71" s="18">
        <f>(N71*M71*12)/100000</f>
        <v>99.236352000000011</v>
      </c>
      <c r="P71" s="19">
        <f>((8/100*N71)*M71*12)/100000</f>
        <v>7.9389081600000013</v>
      </c>
      <c r="Q71" s="19">
        <f>((15000*13/100*M71*12))/100000</f>
        <v>5.3819999999999997</v>
      </c>
      <c r="R71" s="14">
        <f t="shared" si="3"/>
        <v>38112.51200000001</v>
      </c>
      <c r="S71" s="18">
        <f>(R71*M71*12)/100000</f>
        <v>105.19053312000003</v>
      </c>
      <c r="T71" s="18">
        <f>((8/100*R71)*M71*12)/100000</f>
        <v>8.4152426496000032</v>
      </c>
      <c r="U71" s="19">
        <f>((15000*13/100*M71*12))/100000</f>
        <v>5.3819999999999997</v>
      </c>
    </row>
    <row r="72" spans="1:21" s="21" customFormat="1" ht="15" x14ac:dyDescent="0.25">
      <c r="A72" s="13">
        <v>70</v>
      </c>
      <c r="B72" s="13">
        <v>83</v>
      </c>
      <c r="C72" s="15" t="s">
        <v>133</v>
      </c>
      <c r="D72" s="13" t="s">
        <v>125</v>
      </c>
      <c r="E72" s="16" t="s">
        <v>171</v>
      </c>
      <c r="F72" s="26" t="s">
        <v>175</v>
      </c>
      <c r="G72" s="13" t="s">
        <v>173</v>
      </c>
      <c r="H72" s="15" t="s">
        <v>133</v>
      </c>
      <c r="I72" s="17" t="s">
        <v>89</v>
      </c>
      <c r="J72" s="17">
        <v>1</v>
      </c>
      <c r="K72" s="14"/>
      <c r="L72" s="13"/>
      <c r="M72" s="13">
        <f t="shared" si="2"/>
        <v>1</v>
      </c>
      <c r="N72" s="122">
        <v>44200.176800000001</v>
      </c>
      <c r="O72" s="18">
        <f>(N72*M72*12)/100000</f>
        <v>5.3040212159999998</v>
      </c>
      <c r="P72" s="19">
        <f>((8/100*N72)*M72*12)/100000</f>
        <v>0.42432169728000002</v>
      </c>
      <c r="Q72" s="19">
        <f>((15000*13/100*M72*12))/100000</f>
        <v>0.23400000000000001</v>
      </c>
      <c r="R72" s="14">
        <f t="shared" si="3"/>
        <v>46852.187408000005</v>
      </c>
      <c r="S72" s="18">
        <f>(R72*M72*12)/100000</f>
        <v>5.6222624889600006</v>
      </c>
      <c r="T72" s="18">
        <f>((8/100*R72)*M72*12)/100000</f>
        <v>0.44978099911680008</v>
      </c>
      <c r="U72" s="19">
        <f>((15000*13/100*M72*12))/100000</f>
        <v>0.23400000000000001</v>
      </c>
    </row>
    <row r="73" spans="1:21" s="21" customFormat="1" ht="15" x14ac:dyDescent="0.25">
      <c r="A73" s="13">
        <v>71</v>
      </c>
      <c r="B73" s="13">
        <v>88</v>
      </c>
      <c r="C73" s="15" t="s">
        <v>133</v>
      </c>
      <c r="D73" s="13" t="s">
        <v>125</v>
      </c>
      <c r="E73" s="16" t="s">
        <v>176</v>
      </c>
      <c r="F73" s="15" t="s">
        <v>177</v>
      </c>
      <c r="G73" s="13" t="s">
        <v>178</v>
      </c>
      <c r="H73" s="15" t="s">
        <v>133</v>
      </c>
      <c r="I73" s="17" t="s">
        <v>89</v>
      </c>
      <c r="J73" s="17">
        <v>7</v>
      </c>
      <c r="K73" s="14"/>
      <c r="L73" s="13"/>
      <c r="M73" s="13">
        <f t="shared" si="2"/>
        <v>7</v>
      </c>
      <c r="N73" s="122">
        <v>50829.416799999999</v>
      </c>
      <c r="O73" s="18">
        <f>(N73*M73*12)/100000</f>
        <v>42.696710111999998</v>
      </c>
      <c r="P73" s="19">
        <f>((8/100*N73)*M73*12)/100000</f>
        <v>3.4157368089600002</v>
      </c>
      <c r="Q73" s="19">
        <f>((15000*13/100*M73*12))/100000</f>
        <v>1.6379999999999999</v>
      </c>
      <c r="R73" s="14">
        <f t="shared" si="3"/>
        <v>53879.181808000001</v>
      </c>
      <c r="S73" s="18">
        <f>(R73*M73*12)/100000</f>
        <v>45.258512718719999</v>
      </c>
      <c r="T73" s="18">
        <f>((8/100*R73)*M73*12)/100000</f>
        <v>3.6206810174975996</v>
      </c>
      <c r="U73" s="19">
        <f>((15000*13/100*M73*12))/100000</f>
        <v>1.6379999999999999</v>
      </c>
    </row>
    <row r="74" spans="1:21" s="21" customFormat="1" ht="25.5" x14ac:dyDescent="0.25">
      <c r="A74" s="13">
        <v>72</v>
      </c>
      <c r="B74" s="13">
        <v>1</v>
      </c>
      <c r="C74" s="13" t="s">
        <v>128</v>
      </c>
      <c r="D74" s="13" t="s">
        <v>125</v>
      </c>
      <c r="E74" s="16" t="s">
        <v>179</v>
      </c>
      <c r="F74" s="15" t="s">
        <v>180</v>
      </c>
      <c r="G74" s="15" t="s">
        <v>133</v>
      </c>
      <c r="H74" s="15" t="s">
        <v>133</v>
      </c>
      <c r="I74" s="17" t="s">
        <v>89</v>
      </c>
      <c r="J74" s="22">
        <v>1</v>
      </c>
      <c r="K74" s="14"/>
      <c r="L74" s="13"/>
      <c r="M74" s="13">
        <f t="shared" si="2"/>
        <v>1</v>
      </c>
      <c r="N74" s="122">
        <v>386788.06400000007</v>
      </c>
      <c r="O74" s="18">
        <f>(N74*M74*12)/100000</f>
        <v>46.414567680000012</v>
      </c>
      <c r="P74" s="19">
        <f>((8/100*N74)*M74*12)/100000</f>
        <v>3.7131654144000006</v>
      </c>
      <c r="Q74" s="19">
        <f>((15000*13/100*M74*12))/100000</f>
        <v>0.23400000000000001</v>
      </c>
      <c r="R74" s="14">
        <f t="shared" si="3"/>
        <v>409995.34784000012</v>
      </c>
      <c r="S74" s="18">
        <f>(R74*M74*12)/100000</f>
        <v>49.199441740800012</v>
      </c>
      <c r="T74" s="18">
        <f>((8/100*R74)*M74*12)/100000</f>
        <v>3.9359553392640012</v>
      </c>
      <c r="U74" s="19">
        <f>((15000*13/100*M74*12))/100000</f>
        <v>0.23400000000000001</v>
      </c>
    </row>
    <row r="75" spans="1:21" s="21" customFormat="1" ht="25.5" x14ac:dyDescent="0.25">
      <c r="A75" s="13">
        <v>73</v>
      </c>
      <c r="B75" s="13">
        <v>2</v>
      </c>
      <c r="C75" s="13" t="s">
        <v>128</v>
      </c>
      <c r="D75" s="13" t="s">
        <v>125</v>
      </c>
      <c r="E75" s="16" t="s">
        <v>181</v>
      </c>
      <c r="F75" s="15" t="s">
        <v>182</v>
      </c>
      <c r="G75" s="15" t="s">
        <v>133</v>
      </c>
      <c r="H75" s="15" t="s">
        <v>133</v>
      </c>
      <c r="I75" s="17" t="s">
        <v>89</v>
      </c>
      <c r="J75" s="22">
        <v>1</v>
      </c>
      <c r="K75" s="14"/>
      <c r="L75" s="13"/>
      <c r="M75" s="13">
        <f t="shared" si="2"/>
        <v>1</v>
      </c>
      <c r="N75" s="122">
        <v>101124</v>
      </c>
      <c r="O75" s="18">
        <f>(N75*M75*12)/100000</f>
        <v>12.134880000000001</v>
      </c>
      <c r="P75" s="19">
        <f>((8/100*N75)*M75*12)/100000</f>
        <v>0.97079040000000005</v>
      </c>
      <c r="Q75" s="19">
        <f>((15000*13/100*M75*12))/100000</f>
        <v>0.23400000000000001</v>
      </c>
      <c r="R75" s="14">
        <f t="shared" si="3"/>
        <v>107191.44</v>
      </c>
      <c r="S75" s="18">
        <f>(R75*M75*12)/100000</f>
        <v>12.8629728</v>
      </c>
      <c r="T75" s="18">
        <f>((8/100*R75)*M75*12)/100000</f>
        <v>1.0290378240000002</v>
      </c>
      <c r="U75" s="19">
        <f>((15000*13/100*M75*12))/100000</f>
        <v>0.23400000000000001</v>
      </c>
    </row>
    <row r="76" spans="1:21" s="21" customFormat="1" ht="25.5" x14ac:dyDescent="0.25">
      <c r="A76" s="13">
        <v>74</v>
      </c>
      <c r="B76" s="13">
        <v>3</v>
      </c>
      <c r="C76" s="13" t="s">
        <v>128</v>
      </c>
      <c r="D76" s="13" t="s">
        <v>125</v>
      </c>
      <c r="E76" s="16" t="s">
        <v>181</v>
      </c>
      <c r="F76" s="13" t="s">
        <v>183</v>
      </c>
      <c r="G76" s="13" t="s">
        <v>133</v>
      </c>
      <c r="H76" s="13" t="s">
        <v>133</v>
      </c>
      <c r="I76" s="17" t="s">
        <v>89</v>
      </c>
      <c r="J76" s="22">
        <v>1</v>
      </c>
      <c r="K76" s="14"/>
      <c r="L76" s="13"/>
      <c r="M76" s="13">
        <f t="shared" si="2"/>
        <v>1</v>
      </c>
      <c r="N76" s="122">
        <v>102829.62480000001</v>
      </c>
      <c r="O76" s="18">
        <f>(N76*M76*12)/100000</f>
        <v>12.339554976000001</v>
      </c>
      <c r="P76" s="19">
        <f>((8/100*N76)*M76*12)/100000</f>
        <v>0.98716439808000012</v>
      </c>
      <c r="Q76" s="19">
        <f>((15000*13/100*M76*12))/100000</f>
        <v>0.23400000000000001</v>
      </c>
      <c r="R76" s="14">
        <f t="shared" si="3"/>
        <v>108999.40228800001</v>
      </c>
      <c r="S76" s="18">
        <f>(R76*M76*12)/100000</f>
        <v>13.079928274560002</v>
      </c>
      <c r="T76" s="18">
        <f>((8/100*R76)*M76*12)/100000</f>
        <v>1.0463942619648001</v>
      </c>
      <c r="U76" s="19">
        <f>((15000*13/100*M76*12))/100000</f>
        <v>0.23400000000000001</v>
      </c>
    </row>
    <row r="77" spans="1:21" s="21" customFormat="1" ht="25.5" x14ac:dyDescent="0.25">
      <c r="A77" s="13">
        <v>75</v>
      </c>
      <c r="B77" s="13">
        <v>4</v>
      </c>
      <c r="C77" s="13" t="s">
        <v>128</v>
      </c>
      <c r="D77" s="13" t="s">
        <v>125</v>
      </c>
      <c r="E77" s="16" t="s">
        <v>184</v>
      </c>
      <c r="F77" s="13" t="s">
        <v>185</v>
      </c>
      <c r="G77" s="13" t="s">
        <v>133</v>
      </c>
      <c r="H77" s="13" t="s">
        <v>133</v>
      </c>
      <c r="I77" s="17" t="s">
        <v>89</v>
      </c>
      <c r="J77" s="22">
        <v>1</v>
      </c>
      <c r="K77" s="14"/>
      <c r="L77" s="13"/>
      <c r="M77" s="13">
        <f t="shared" si="2"/>
        <v>1</v>
      </c>
      <c r="N77" s="122">
        <v>61798</v>
      </c>
      <c r="O77" s="18">
        <f>(N77*M77*12)/100000</f>
        <v>7.4157599999999997</v>
      </c>
      <c r="P77" s="19">
        <f>((8/100*N77)*M77*12)/100000</f>
        <v>0.59326080000000003</v>
      </c>
      <c r="Q77" s="19">
        <f>((15000*13/100*M77*12))/100000</f>
        <v>0.23400000000000001</v>
      </c>
      <c r="R77" s="14">
        <f t="shared" si="3"/>
        <v>65505.880000000005</v>
      </c>
      <c r="S77" s="18">
        <f>(R77*M77*12)/100000</f>
        <v>7.8607056000000002</v>
      </c>
      <c r="T77" s="18">
        <f>((8/100*R77)*M77*12)/100000</f>
        <v>0.62885644800000007</v>
      </c>
      <c r="U77" s="19">
        <f>((15000*13/100*M77*12))/100000</f>
        <v>0.23400000000000001</v>
      </c>
    </row>
    <row r="78" spans="1:21" ht="25.5" x14ac:dyDescent="0.25">
      <c r="A78" s="13">
        <v>76</v>
      </c>
      <c r="B78" s="13">
        <v>5</v>
      </c>
      <c r="C78" s="13" t="s">
        <v>128</v>
      </c>
      <c r="D78" s="13" t="s">
        <v>125</v>
      </c>
      <c r="E78" s="16" t="s">
        <v>184</v>
      </c>
      <c r="F78" s="13" t="s">
        <v>186</v>
      </c>
      <c r="G78" s="13" t="s">
        <v>133</v>
      </c>
      <c r="H78" s="13" t="s">
        <v>133</v>
      </c>
      <c r="I78" s="17" t="s">
        <v>89</v>
      </c>
      <c r="J78" s="22">
        <v>1</v>
      </c>
      <c r="K78" s="14"/>
      <c r="L78" s="13"/>
      <c r="M78" s="13">
        <f t="shared" si="2"/>
        <v>1</v>
      </c>
      <c r="N78" s="122">
        <v>123449.93200000002</v>
      </c>
      <c r="O78" s="18">
        <f>(N78*M78*12)/100000</f>
        <v>14.813991840000002</v>
      </c>
      <c r="P78" s="19">
        <f>((8/100*N78)*M78*12)/100000</f>
        <v>1.1851193472000001</v>
      </c>
      <c r="Q78" s="19">
        <f>((15000*13/100*M78*12))/100000</f>
        <v>0.23400000000000001</v>
      </c>
      <c r="R78" s="14">
        <f t="shared" si="3"/>
        <v>130856.92792000002</v>
      </c>
      <c r="S78" s="18">
        <f>(R78*M78*12)/100000</f>
        <v>15.7028313504</v>
      </c>
      <c r="T78" s="18">
        <f>((8/100*R78)*M78*12)/100000</f>
        <v>1.2562265080320003</v>
      </c>
      <c r="U78" s="19">
        <f>((15000*13/100*M78*12))/100000</f>
        <v>0.23400000000000001</v>
      </c>
    </row>
    <row r="79" spans="1:21" ht="25.5" x14ac:dyDescent="0.25">
      <c r="A79" s="13">
        <v>77</v>
      </c>
      <c r="B79" s="13">
        <v>6</v>
      </c>
      <c r="C79" s="13" t="s">
        <v>128</v>
      </c>
      <c r="D79" s="13" t="s">
        <v>125</v>
      </c>
      <c r="E79" s="16" t="s">
        <v>184</v>
      </c>
      <c r="F79" s="13" t="s">
        <v>187</v>
      </c>
      <c r="G79" s="13" t="s">
        <v>133</v>
      </c>
      <c r="H79" s="13" t="s">
        <v>133</v>
      </c>
      <c r="I79" s="17" t="s">
        <v>89</v>
      </c>
      <c r="J79" s="17">
        <v>1</v>
      </c>
      <c r="K79" s="14"/>
      <c r="L79" s="13"/>
      <c r="M79" s="13">
        <f t="shared" si="2"/>
        <v>1</v>
      </c>
      <c r="N79" s="122">
        <v>33708</v>
      </c>
      <c r="O79" s="18">
        <f>(N79*M79*12)/100000</f>
        <v>4.0449599999999997</v>
      </c>
      <c r="P79" s="19">
        <f>((8/100*N79)*M79*12)/100000</f>
        <v>0.32359680000000002</v>
      </c>
      <c r="Q79" s="19">
        <f>((15000*13/100*M79*12))/100000</f>
        <v>0.23400000000000001</v>
      </c>
      <c r="R79" s="14">
        <f t="shared" si="3"/>
        <v>35730.480000000003</v>
      </c>
      <c r="S79" s="18">
        <f>(R79*M79*12)/100000</f>
        <v>4.2876576000000002</v>
      </c>
      <c r="T79" s="18">
        <f>((8/100*R79)*M79*12)/100000</f>
        <v>0.34301260800000005</v>
      </c>
      <c r="U79" s="19">
        <f>((15000*13/100*M79*12))/100000</f>
        <v>0.23400000000000001</v>
      </c>
    </row>
    <row r="80" spans="1:21" s="21" customFormat="1" ht="25.5" x14ac:dyDescent="0.25">
      <c r="A80" s="13">
        <v>78</v>
      </c>
      <c r="B80" s="13">
        <v>7</v>
      </c>
      <c r="C80" s="13" t="s">
        <v>128</v>
      </c>
      <c r="D80" s="13" t="s">
        <v>125</v>
      </c>
      <c r="E80" s="16" t="s">
        <v>184</v>
      </c>
      <c r="F80" s="13" t="s">
        <v>188</v>
      </c>
      <c r="G80" s="13" t="s">
        <v>133</v>
      </c>
      <c r="H80" s="13" t="s">
        <v>133</v>
      </c>
      <c r="I80" s="17" t="s">
        <v>89</v>
      </c>
      <c r="J80" s="17">
        <v>1</v>
      </c>
      <c r="K80" s="14"/>
      <c r="L80" s="13"/>
      <c r="M80" s="13">
        <f t="shared" si="2"/>
        <v>1</v>
      </c>
      <c r="N80" s="122">
        <v>102829.62480000001</v>
      </c>
      <c r="O80" s="18">
        <f>(N80*M80*12)/100000</f>
        <v>12.339554976000001</v>
      </c>
      <c r="P80" s="19">
        <f>((8/100*N80)*M80*12)/100000</f>
        <v>0.98716439808000012</v>
      </c>
      <c r="Q80" s="19">
        <f>((15000*13/100*M80*12))/100000</f>
        <v>0.23400000000000001</v>
      </c>
      <c r="R80" s="14">
        <f t="shared" si="3"/>
        <v>108999.40228800001</v>
      </c>
      <c r="S80" s="18">
        <f>(R80*M80*12)/100000</f>
        <v>13.079928274560002</v>
      </c>
      <c r="T80" s="18">
        <f>((8/100*R80)*M80*12)/100000</f>
        <v>1.0463942619648001</v>
      </c>
      <c r="U80" s="19">
        <f>((15000*13/100*M80*12))/100000</f>
        <v>0.23400000000000001</v>
      </c>
    </row>
    <row r="81" spans="1:21" s="21" customFormat="1" ht="25.5" x14ac:dyDescent="0.25">
      <c r="A81" s="13">
        <v>79</v>
      </c>
      <c r="B81" s="13">
        <v>8</v>
      </c>
      <c r="C81" s="13" t="s">
        <v>128</v>
      </c>
      <c r="D81" s="13" t="s">
        <v>125</v>
      </c>
      <c r="E81" s="16" t="s">
        <v>184</v>
      </c>
      <c r="F81" s="13" t="s">
        <v>189</v>
      </c>
      <c r="G81" s="13" t="s">
        <v>133</v>
      </c>
      <c r="H81" s="13" t="s">
        <v>133</v>
      </c>
      <c r="I81" s="17" t="s">
        <v>89</v>
      </c>
      <c r="J81" s="17">
        <v>1</v>
      </c>
      <c r="K81" s="14"/>
      <c r="L81" s="13"/>
      <c r="M81" s="13">
        <f t="shared" si="2"/>
        <v>1</v>
      </c>
      <c r="N81" s="122">
        <v>70551.967600000004</v>
      </c>
      <c r="O81" s="18">
        <f>(N81*M81*12)/100000</f>
        <v>8.4662361120000007</v>
      </c>
      <c r="P81" s="19">
        <f>((8/100*N81)*M81*12)/100000</f>
        <v>0.67729888896000001</v>
      </c>
      <c r="Q81" s="19">
        <f>((15000*13/100*M81*12))/100000</f>
        <v>0.23400000000000001</v>
      </c>
      <c r="R81" s="14">
        <f t="shared" si="3"/>
        <v>74785.08565600001</v>
      </c>
      <c r="S81" s="18">
        <f>(R81*M81*12)/100000</f>
        <v>8.9742102787200011</v>
      </c>
      <c r="T81" s="18">
        <f>((8/100*R81)*M81*12)/100000</f>
        <v>0.71793682229760014</v>
      </c>
      <c r="U81" s="19">
        <f>((15000*13/100*M81*12))/100000</f>
        <v>0.23400000000000001</v>
      </c>
    </row>
    <row r="82" spans="1:21" s="21" customFormat="1" ht="25.5" x14ac:dyDescent="0.25">
      <c r="A82" s="13">
        <v>80</v>
      </c>
      <c r="B82" s="13">
        <v>9</v>
      </c>
      <c r="C82" s="13" t="s">
        <v>128</v>
      </c>
      <c r="D82" s="13" t="s">
        <v>125</v>
      </c>
      <c r="E82" s="16" t="s">
        <v>184</v>
      </c>
      <c r="F82" s="13" t="s">
        <v>190</v>
      </c>
      <c r="G82" s="13" t="s">
        <v>133</v>
      </c>
      <c r="H82" s="13" t="s">
        <v>133</v>
      </c>
      <c r="I82" s="17" t="s">
        <v>89</v>
      </c>
      <c r="J82" s="17">
        <v>1</v>
      </c>
      <c r="K82" s="14"/>
      <c r="L82" s="13"/>
      <c r="M82" s="13">
        <f t="shared" si="2"/>
        <v>1</v>
      </c>
      <c r="N82" s="122">
        <v>33708</v>
      </c>
      <c r="O82" s="18">
        <f>(N82*M82*12)/100000</f>
        <v>4.0449599999999997</v>
      </c>
      <c r="P82" s="19">
        <f>((8/100*N82)*M82*12)/100000</f>
        <v>0.32359680000000002</v>
      </c>
      <c r="Q82" s="19">
        <f>((15000*13/100*M82*12))/100000</f>
        <v>0.23400000000000001</v>
      </c>
      <c r="R82" s="14">
        <f t="shared" si="3"/>
        <v>35730.480000000003</v>
      </c>
      <c r="S82" s="18">
        <f>(R82*M82*12)/100000</f>
        <v>4.2876576000000002</v>
      </c>
      <c r="T82" s="18">
        <f>((8/100*R82)*M82*12)/100000</f>
        <v>0.34301260800000005</v>
      </c>
      <c r="U82" s="19">
        <f>((15000*13/100*M82*12))/100000</f>
        <v>0.23400000000000001</v>
      </c>
    </row>
    <row r="83" spans="1:21" ht="25.5" x14ac:dyDescent="0.25">
      <c r="A83" s="13">
        <v>81</v>
      </c>
      <c r="B83" s="13">
        <v>10</v>
      </c>
      <c r="C83" s="13" t="s">
        <v>128</v>
      </c>
      <c r="D83" s="13" t="s">
        <v>125</v>
      </c>
      <c r="E83" s="16" t="s">
        <v>184</v>
      </c>
      <c r="F83" s="13" t="s">
        <v>191</v>
      </c>
      <c r="G83" s="13" t="s">
        <v>133</v>
      </c>
      <c r="H83" s="13" t="s">
        <v>133</v>
      </c>
      <c r="I83" s="17" t="s">
        <v>89</v>
      </c>
      <c r="J83" s="17">
        <v>1</v>
      </c>
      <c r="K83" s="14"/>
      <c r="L83" s="13"/>
      <c r="M83" s="13">
        <f t="shared" si="2"/>
        <v>1</v>
      </c>
      <c r="N83" s="122">
        <v>33708</v>
      </c>
      <c r="O83" s="18">
        <f>(N83*M83*12)/100000</f>
        <v>4.0449599999999997</v>
      </c>
      <c r="P83" s="19">
        <f>((8/100*N83)*M83*12)/100000</f>
        <v>0.32359680000000002</v>
      </c>
      <c r="Q83" s="19">
        <f>((15000*13/100*M83*12))/100000</f>
        <v>0.23400000000000001</v>
      </c>
      <c r="R83" s="14">
        <f t="shared" si="3"/>
        <v>35730.480000000003</v>
      </c>
      <c r="S83" s="18">
        <f>(R83*M83*12)/100000</f>
        <v>4.2876576000000002</v>
      </c>
      <c r="T83" s="18">
        <f>((8/100*R83)*M83*12)/100000</f>
        <v>0.34301260800000005</v>
      </c>
      <c r="U83" s="19">
        <f>((15000*13/100*M83*12))/100000</f>
        <v>0.23400000000000001</v>
      </c>
    </row>
    <row r="84" spans="1:21" ht="25.5" x14ac:dyDescent="0.25">
      <c r="A84" s="13">
        <v>82</v>
      </c>
      <c r="B84" s="13">
        <v>11</v>
      </c>
      <c r="C84" s="13" t="s">
        <v>128</v>
      </c>
      <c r="D84" s="13" t="s">
        <v>125</v>
      </c>
      <c r="E84" s="16" t="s">
        <v>192</v>
      </c>
      <c r="F84" s="13" t="s">
        <v>193</v>
      </c>
      <c r="G84" s="13" t="s">
        <v>133</v>
      </c>
      <c r="H84" s="13" t="s">
        <v>133</v>
      </c>
      <c r="I84" s="17" t="s">
        <v>89</v>
      </c>
      <c r="J84" s="17">
        <v>1</v>
      </c>
      <c r="K84" s="14"/>
      <c r="L84" s="13"/>
      <c r="M84" s="13">
        <f t="shared" si="2"/>
        <v>1</v>
      </c>
      <c r="N84" s="122">
        <v>46236.14</v>
      </c>
      <c r="O84" s="18">
        <f>(N84*M84*12)/100000</f>
        <v>5.5483367999999995</v>
      </c>
      <c r="P84" s="19">
        <f>((8/100*N84)*M84*12)/100000</f>
        <v>0.44386694399999999</v>
      </c>
      <c r="Q84" s="19">
        <f>((15000*13/100*M84*12))/100000</f>
        <v>0.23400000000000001</v>
      </c>
      <c r="R84" s="14">
        <f t="shared" si="3"/>
        <v>49010.308400000002</v>
      </c>
      <c r="S84" s="18">
        <f>(R84*M84*12)/100000</f>
        <v>5.8812370080000003</v>
      </c>
      <c r="T84" s="18">
        <f>((8/100*R84)*M84*12)/100000</f>
        <v>0.47049896064000002</v>
      </c>
      <c r="U84" s="19">
        <f>((15000*13/100*M84*12))/100000</f>
        <v>0.23400000000000001</v>
      </c>
    </row>
    <row r="85" spans="1:21" ht="25.5" x14ac:dyDescent="0.25">
      <c r="A85" s="13">
        <v>83</v>
      </c>
      <c r="B85" s="13">
        <v>12</v>
      </c>
      <c r="C85" s="13" t="s">
        <v>128</v>
      </c>
      <c r="D85" s="13" t="s">
        <v>125</v>
      </c>
      <c r="E85" s="16" t="s">
        <v>194</v>
      </c>
      <c r="F85" s="13" t="s">
        <v>195</v>
      </c>
      <c r="G85" s="13" t="s">
        <v>133</v>
      </c>
      <c r="H85" s="13" t="s">
        <v>133</v>
      </c>
      <c r="I85" s="17" t="s">
        <v>89</v>
      </c>
      <c r="J85" s="17">
        <v>1</v>
      </c>
      <c r="K85" s="14"/>
      <c r="L85" s="13"/>
      <c r="M85" s="13">
        <f t="shared" si="2"/>
        <v>1</v>
      </c>
      <c r="N85" s="122">
        <v>31460.800000000003</v>
      </c>
      <c r="O85" s="18">
        <f>(N85*M85*12)/100000</f>
        <v>3.7752960000000004</v>
      </c>
      <c r="P85" s="19">
        <f>((8/100*N85)*M85*12)/100000</f>
        <v>0.30202368000000007</v>
      </c>
      <c r="Q85" s="19">
        <f>((15000*13/100*M85*12))/100000</f>
        <v>0.23400000000000001</v>
      </c>
      <c r="R85" s="14">
        <f t="shared" si="3"/>
        <v>33348.448000000004</v>
      </c>
      <c r="S85" s="18">
        <f>(R85*M85*12)/100000</f>
        <v>4.0018137600000001</v>
      </c>
      <c r="T85" s="18">
        <f>((8/100*R85)*M85*12)/100000</f>
        <v>0.32014510080000003</v>
      </c>
      <c r="U85" s="19">
        <f>((15000*13/100*M85*12))/100000</f>
        <v>0.23400000000000001</v>
      </c>
    </row>
    <row r="86" spans="1:21" ht="25.5" x14ac:dyDescent="0.25">
      <c r="A86" s="13">
        <v>84</v>
      </c>
      <c r="B86" s="13">
        <v>13</v>
      </c>
      <c r="C86" s="13" t="s">
        <v>128</v>
      </c>
      <c r="D86" s="13" t="s">
        <v>125</v>
      </c>
      <c r="E86" s="16" t="s">
        <v>194</v>
      </c>
      <c r="F86" s="13" t="s">
        <v>196</v>
      </c>
      <c r="G86" s="13" t="s">
        <v>133</v>
      </c>
      <c r="H86" s="13" t="s">
        <v>133</v>
      </c>
      <c r="I86" s="17" t="s">
        <v>89</v>
      </c>
      <c r="J86" s="17">
        <v>1</v>
      </c>
      <c r="K86" s="14"/>
      <c r="L86" s="13"/>
      <c r="M86" s="13">
        <f t="shared" si="2"/>
        <v>1</v>
      </c>
      <c r="N86" s="122">
        <v>31460.800000000003</v>
      </c>
      <c r="O86" s="18">
        <f>(N86*M86*12)/100000</f>
        <v>3.7752960000000004</v>
      </c>
      <c r="P86" s="19">
        <f>((8/100*N86)*M86*12)/100000</f>
        <v>0.30202368000000007</v>
      </c>
      <c r="Q86" s="19">
        <f>((15000*13/100*M86*12))/100000</f>
        <v>0.23400000000000001</v>
      </c>
      <c r="R86" s="14">
        <f t="shared" si="3"/>
        <v>33348.448000000004</v>
      </c>
      <c r="S86" s="18">
        <f>(R86*M86*12)/100000</f>
        <v>4.0018137600000001</v>
      </c>
      <c r="T86" s="18">
        <f>((8/100*R86)*M86*12)/100000</f>
        <v>0.32014510080000003</v>
      </c>
      <c r="U86" s="19">
        <f>((15000*13/100*M86*12))/100000</f>
        <v>0.23400000000000001</v>
      </c>
    </row>
    <row r="87" spans="1:21" ht="25.5" x14ac:dyDescent="0.25">
      <c r="A87" s="13">
        <v>85</v>
      </c>
      <c r="B87" s="13">
        <v>14</v>
      </c>
      <c r="C87" s="13" t="s">
        <v>128</v>
      </c>
      <c r="D87" s="13" t="s">
        <v>125</v>
      </c>
      <c r="E87" s="16" t="s">
        <v>194</v>
      </c>
      <c r="F87" s="13" t="s">
        <v>197</v>
      </c>
      <c r="G87" s="13" t="s">
        <v>133</v>
      </c>
      <c r="H87" s="13" t="s">
        <v>133</v>
      </c>
      <c r="I87" s="17" t="s">
        <v>89</v>
      </c>
      <c r="J87" s="17">
        <v>1</v>
      </c>
      <c r="K87" s="14"/>
      <c r="L87" s="13"/>
      <c r="M87" s="13">
        <f t="shared" si="2"/>
        <v>1</v>
      </c>
      <c r="N87" s="122">
        <v>58959.786400000005</v>
      </c>
      <c r="O87" s="18">
        <f>(N87*M87*12)/100000</f>
        <v>7.0751743679999999</v>
      </c>
      <c r="P87" s="19">
        <f>((8/100*N87)*M87*12)/100000</f>
        <v>0.56601394944000005</v>
      </c>
      <c r="Q87" s="19">
        <f>((15000*13/100*M87*12))/100000</f>
        <v>0.23400000000000001</v>
      </c>
      <c r="R87" s="14">
        <f t="shared" si="3"/>
        <v>62497.373584000008</v>
      </c>
      <c r="S87" s="18">
        <f>(R87*M87*12)/100000</f>
        <v>7.4996848300800005</v>
      </c>
      <c r="T87" s="18">
        <f>((8/100*R87)*M87*12)/100000</f>
        <v>0.59997478640640012</v>
      </c>
      <c r="U87" s="19">
        <f>((15000*13/100*M87*12))/100000</f>
        <v>0.23400000000000001</v>
      </c>
    </row>
    <row r="88" spans="1:21" ht="25.5" x14ac:dyDescent="0.25">
      <c r="A88" s="13">
        <v>86</v>
      </c>
      <c r="B88" s="13">
        <v>15</v>
      </c>
      <c r="C88" s="13" t="s">
        <v>128</v>
      </c>
      <c r="D88" s="13" t="s">
        <v>125</v>
      </c>
      <c r="E88" s="16" t="s">
        <v>194</v>
      </c>
      <c r="F88" s="13" t="s">
        <v>198</v>
      </c>
      <c r="G88" s="13" t="s">
        <v>133</v>
      </c>
      <c r="H88" s="13" t="s">
        <v>133</v>
      </c>
      <c r="I88" s="17" t="s">
        <v>89</v>
      </c>
      <c r="J88" s="17">
        <v>1</v>
      </c>
      <c r="K88" s="14"/>
      <c r="L88" s="13"/>
      <c r="M88" s="13">
        <f t="shared" si="2"/>
        <v>1</v>
      </c>
      <c r="N88" s="122">
        <v>24719.200000000001</v>
      </c>
      <c r="O88" s="18">
        <f>(N88*M88*12)/100000</f>
        <v>2.9663040000000001</v>
      </c>
      <c r="P88" s="19">
        <f>((8/100*N88)*M88*12)/100000</f>
        <v>0.23730432000000001</v>
      </c>
      <c r="Q88" s="19">
        <f>((15000*13/100*M88*12))/100000</f>
        <v>0.23400000000000001</v>
      </c>
      <c r="R88" s="14">
        <f t="shared" si="3"/>
        <v>26202.352000000003</v>
      </c>
      <c r="S88" s="18">
        <f>(R88*M88*12)/100000</f>
        <v>3.1442822400000003</v>
      </c>
      <c r="T88" s="18">
        <f>((8/100*R88)*M88*12)/100000</f>
        <v>0.25154257920000006</v>
      </c>
      <c r="U88" s="19">
        <f>((15000*13/100*M88*12))/100000</f>
        <v>0.23400000000000001</v>
      </c>
    </row>
    <row r="89" spans="1:21" ht="25.5" x14ac:dyDescent="0.25">
      <c r="A89" s="13">
        <v>87</v>
      </c>
      <c r="B89" s="13">
        <v>16</v>
      </c>
      <c r="C89" s="13" t="s">
        <v>128</v>
      </c>
      <c r="D89" s="13" t="s">
        <v>125</v>
      </c>
      <c r="E89" s="16" t="s">
        <v>194</v>
      </c>
      <c r="F89" s="13" t="s">
        <v>198</v>
      </c>
      <c r="G89" s="13" t="s">
        <v>133</v>
      </c>
      <c r="H89" s="13" t="s">
        <v>133</v>
      </c>
      <c r="I89" s="17" t="s">
        <v>89</v>
      </c>
      <c r="J89" s="17">
        <v>1</v>
      </c>
      <c r="K89" s="14"/>
      <c r="L89" s="13"/>
      <c r="M89" s="13">
        <f t="shared" si="2"/>
        <v>1</v>
      </c>
      <c r="N89" s="122">
        <v>44200.176800000001</v>
      </c>
      <c r="O89" s="18">
        <f>(N89*M89*12)/100000</f>
        <v>5.3040212159999998</v>
      </c>
      <c r="P89" s="19">
        <f>((8/100*N89)*M89*12)/100000</f>
        <v>0.42432169728000002</v>
      </c>
      <c r="Q89" s="19">
        <f>((15000*13/100*M89*12))/100000</f>
        <v>0.23400000000000001</v>
      </c>
      <c r="R89" s="14">
        <f t="shared" si="3"/>
        <v>46852.187408000005</v>
      </c>
      <c r="S89" s="18">
        <f>(R89*M89*12)/100000</f>
        <v>5.6222624889600006</v>
      </c>
      <c r="T89" s="18">
        <f>((8/100*R89)*M89*12)/100000</f>
        <v>0.44978099911680008</v>
      </c>
      <c r="U89" s="19">
        <f>((15000*13/100*M89*12))/100000</f>
        <v>0.23400000000000001</v>
      </c>
    </row>
    <row r="90" spans="1:21" ht="25.5" x14ac:dyDescent="0.25">
      <c r="A90" s="13">
        <v>88</v>
      </c>
      <c r="B90" s="13">
        <v>17</v>
      </c>
      <c r="C90" s="13" t="s">
        <v>128</v>
      </c>
      <c r="D90" s="13" t="s">
        <v>125</v>
      </c>
      <c r="E90" s="16" t="s">
        <v>194</v>
      </c>
      <c r="F90" s="13" t="s">
        <v>199</v>
      </c>
      <c r="G90" s="13" t="s">
        <v>133</v>
      </c>
      <c r="H90" s="13" t="s">
        <v>133</v>
      </c>
      <c r="I90" s="17" t="s">
        <v>89</v>
      </c>
      <c r="J90" s="17">
        <v>2</v>
      </c>
      <c r="K90" s="14"/>
      <c r="L90" s="13"/>
      <c r="M90" s="13">
        <f t="shared" si="2"/>
        <v>2</v>
      </c>
      <c r="N90" s="122">
        <v>37099.024800000007</v>
      </c>
      <c r="O90" s="18">
        <f>(N90*M90*12)/100000</f>
        <v>8.9037659520000005</v>
      </c>
      <c r="P90" s="19">
        <f>((8/100*N90)*M90*12)/100000</f>
        <v>0.71230127616000016</v>
      </c>
      <c r="Q90" s="19">
        <f>((15000*13/100*M90*12))/100000</f>
        <v>0.46800000000000003</v>
      </c>
      <c r="R90" s="14">
        <f t="shared" si="3"/>
        <v>39324.966288000011</v>
      </c>
      <c r="S90" s="18">
        <f>(R90*M90*12)/100000</f>
        <v>9.4379919091200026</v>
      </c>
      <c r="T90" s="18">
        <f>((8/100*R90)*M90*12)/100000</f>
        <v>0.75503935272960021</v>
      </c>
      <c r="U90" s="19">
        <f>((15000*13/100*M90*12))/100000</f>
        <v>0.46800000000000003</v>
      </c>
    </row>
    <row r="91" spans="1:21" ht="25.5" x14ac:dyDescent="0.25">
      <c r="A91" s="13">
        <v>89</v>
      </c>
      <c r="B91" s="13">
        <v>18</v>
      </c>
      <c r="C91" s="13" t="s">
        <v>128</v>
      </c>
      <c r="D91" s="13" t="s">
        <v>125</v>
      </c>
      <c r="E91" s="16" t="s">
        <v>194</v>
      </c>
      <c r="F91" s="13" t="s">
        <v>200</v>
      </c>
      <c r="G91" s="13" t="s">
        <v>133</v>
      </c>
      <c r="H91" s="13" t="s">
        <v>133</v>
      </c>
      <c r="I91" s="17" t="s">
        <v>89</v>
      </c>
      <c r="J91" s="17">
        <v>4</v>
      </c>
      <c r="K91" s="14"/>
      <c r="L91" s="13"/>
      <c r="M91" s="13">
        <f t="shared" si="2"/>
        <v>4</v>
      </c>
      <c r="N91" s="122">
        <v>24719.200000000001</v>
      </c>
      <c r="O91" s="18">
        <f>(N91*M91*12)/100000</f>
        <v>11.865216</v>
      </c>
      <c r="P91" s="19">
        <f>((8/100*N91)*M91*12)/100000</f>
        <v>0.94921728000000005</v>
      </c>
      <c r="Q91" s="19">
        <f>((15000*13/100*M91*12))/100000</f>
        <v>0.93600000000000005</v>
      </c>
      <c r="R91" s="14">
        <f t="shared" si="3"/>
        <v>26202.352000000003</v>
      </c>
      <c r="S91" s="18">
        <f>(R91*M91*12)/100000</f>
        <v>12.577128960000001</v>
      </c>
      <c r="T91" s="18">
        <f>((8/100*R91)*M91*12)/100000</f>
        <v>1.0061703168000002</v>
      </c>
      <c r="U91" s="19">
        <f>((15000*13/100*M91*12))/100000</f>
        <v>0.93600000000000005</v>
      </c>
    </row>
    <row r="92" spans="1:21" ht="25.5" x14ac:dyDescent="0.25">
      <c r="A92" s="13">
        <v>90</v>
      </c>
      <c r="B92" s="13">
        <v>19</v>
      </c>
      <c r="C92" s="13" t="s">
        <v>128</v>
      </c>
      <c r="D92" s="13" t="s">
        <v>125</v>
      </c>
      <c r="E92" s="16" t="s">
        <v>194</v>
      </c>
      <c r="F92" s="13" t="s">
        <v>201</v>
      </c>
      <c r="G92" s="13" t="s">
        <v>133</v>
      </c>
      <c r="H92" s="13" t="s">
        <v>133</v>
      </c>
      <c r="I92" s="17" t="s">
        <v>89</v>
      </c>
      <c r="J92" s="17">
        <v>1</v>
      </c>
      <c r="K92" s="14"/>
      <c r="L92" s="13"/>
      <c r="M92" s="13">
        <f t="shared" si="2"/>
        <v>1</v>
      </c>
      <c r="N92" s="122">
        <v>45073.214000000007</v>
      </c>
      <c r="O92" s="18">
        <f>(N92*M92*12)/100000</f>
        <v>5.4087856800000012</v>
      </c>
      <c r="P92" s="19">
        <f>((8/100*N92)*M92*12)/100000</f>
        <v>0.43270285440000006</v>
      </c>
      <c r="Q92" s="19">
        <f>((15000*13/100*M92*12))/100000</f>
        <v>0.23400000000000001</v>
      </c>
      <c r="R92" s="14">
        <f t="shared" si="3"/>
        <v>47777.606840000008</v>
      </c>
      <c r="S92" s="18">
        <f>(R92*M92*12)/100000</f>
        <v>5.7333128208000002</v>
      </c>
      <c r="T92" s="18">
        <f>((8/100*R92)*M92*12)/100000</f>
        <v>0.45866502566400014</v>
      </c>
      <c r="U92" s="19">
        <f>((15000*13/100*M92*12))/100000</f>
        <v>0.23400000000000001</v>
      </c>
    </row>
    <row r="93" spans="1:21" ht="25.5" x14ac:dyDescent="0.25">
      <c r="A93" s="13">
        <v>91</v>
      </c>
      <c r="B93" s="13">
        <v>20</v>
      </c>
      <c r="C93" s="13" t="s">
        <v>128</v>
      </c>
      <c r="D93" s="13" t="s">
        <v>125</v>
      </c>
      <c r="E93" s="16" t="s">
        <v>194</v>
      </c>
      <c r="F93" s="13" t="s">
        <v>202</v>
      </c>
      <c r="G93" s="13" t="s">
        <v>133</v>
      </c>
      <c r="H93" s="13" t="s">
        <v>133</v>
      </c>
      <c r="I93" s="17" t="s">
        <v>89</v>
      </c>
      <c r="J93" s="17">
        <v>3</v>
      </c>
      <c r="K93" s="14"/>
      <c r="L93" s="13"/>
      <c r="M93" s="13">
        <f t="shared" si="2"/>
        <v>3</v>
      </c>
      <c r="N93" s="122">
        <v>62150.810400000009</v>
      </c>
      <c r="O93" s="18">
        <f>(N93*M93*12)/100000</f>
        <v>22.374291744000004</v>
      </c>
      <c r="P93" s="19">
        <f>((8/100*N93)*M93*12)/100000</f>
        <v>1.7899433395200004</v>
      </c>
      <c r="Q93" s="19">
        <f>((15000*13/100*M93*12))/100000</f>
        <v>0.70199999999999996</v>
      </c>
      <c r="R93" s="14">
        <f t="shared" si="3"/>
        <v>65879.859024000019</v>
      </c>
      <c r="S93" s="18">
        <f>(R93*M93*12)/100000</f>
        <v>23.716749248640006</v>
      </c>
      <c r="T93" s="18">
        <f>((8/100*R93)*M93*12)/100000</f>
        <v>1.8973399398912005</v>
      </c>
      <c r="U93" s="19">
        <f>((15000*13/100*M93*12))/100000</f>
        <v>0.70199999999999996</v>
      </c>
    </row>
    <row r="94" spans="1:21" ht="25.5" x14ac:dyDescent="0.25">
      <c r="A94" s="13">
        <v>92</v>
      </c>
      <c r="B94" s="13">
        <v>21</v>
      </c>
      <c r="C94" s="13" t="s">
        <v>128</v>
      </c>
      <c r="D94" s="13" t="s">
        <v>125</v>
      </c>
      <c r="E94" s="16" t="s">
        <v>194</v>
      </c>
      <c r="F94" s="13" t="s">
        <v>202</v>
      </c>
      <c r="G94" s="13" t="s">
        <v>133</v>
      </c>
      <c r="H94" s="13" t="s">
        <v>133</v>
      </c>
      <c r="I94" s="17" t="s">
        <v>89</v>
      </c>
      <c r="J94" s="17">
        <v>1</v>
      </c>
      <c r="K94" s="14"/>
      <c r="L94" s="13"/>
      <c r="M94" s="13">
        <v>1</v>
      </c>
      <c r="N94" s="122">
        <v>28090</v>
      </c>
      <c r="O94" s="18">
        <f>(N94*M94*12)/100000</f>
        <v>3.3708</v>
      </c>
      <c r="P94" s="19">
        <f>((8/100*N94)*M94*12)/100000</f>
        <v>0.26966400000000001</v>
      </c>
      <c r="Q94" s="19">
        <f>((15000*13/100*M94*12))/100000</f>
        <v>0.23400000000000001</v>
      </c>
      <c r="R94" s="14">
        <f t="shared" si="3"/>
        <v>29775.4</v>
      </c>
      <c r="S94" s="18">
        <f>(R94*M94*12)/100000</f>
        <v>3.5730480000000004</v>
      </c>
      <c r="T94" s="18">
        <f>((8/100*R94)*M94*12)/100000</f>
        <v>0.28584384000000002</v>
      </c>
      <c r="U94" s="19">
        <f>((15000*13/100*M94*12))/100000</f>
        <v>0.23400000000000001</v>
      </c>
    </row>
    <row r="95" spans="1:21" ht="25.5" x14ac:dyDescent="0.25">
      <c r="A95" s="13">
        <v>93</v>
      </c>
      <c r="B95" s="13">
        <v>22</v>
      </c>
      <c r="C95" s="13" t="s">
        <v>128</v>
      </c>
      <c r="D95" s="13" t="s">
        <v>125</v>
      </c>
      <c r="E95" s="16" t="s">
        <v>203</v>
      </c>
      <c r="F95" s="13" t="s">
        <v>204</v>
      </c>
      <c r="G95" s="13" t="s">
        <v>133</v>
      </c>
      <c r="H95" s="13" t="s">
        <v>133</v>
      </c>
      <c r="I95" s="17" t="s">
        <v>89</v>
      </c>
      <c r="J95" s="22">
        <v>1</v>
      </c>
      <c r="K95" s="14"/>
      <c r="L95" s="13"/>
      <c r="M95" s="13">
        <f t="shared" ref="M95:M158" si="4">+J95+K95+L95</f>
        <v>1</v>
      </c>
      <c r="N95" s="122">
        <v>38530.491200000004</v>
      </c>
      <c r="O95" s="18">
        <f>(N95*M95*12)/100000</f>
        <v>4.6236589440000007</v>
      </c>
      <c r="P95" s="19">
        <f>((8/100*N95)*M95*12)/100000</f>
        <v>0.36989271552000008</v>
      </c>
      <c r="Q95" s="19">
        <f>((15000*13/100*M95*12))/100000</f>
        <v>0.23400000000000001</v>
      </c>
      <c r="R95" s="14">
        <f t="shared" si="3"/>
        <v>40842.320672000009</v>
      </c>
      <c r="S95" s="18">
        <f>(R95*M95*12)/100000</f>
        <v>4.9010784806400016</v>
      </c>
      <c r="T95" s="18">
        <f>((8/100*R95)*M95*12)/100000</f>
        <v>0.39208627845120014</v>
      </c>
      <c r="U95" s="19">
        <f>((15000*13/100*M95*12))/100000</f>
        <v>0.23400000000000001</v>
      </c>
    </row>
    <row r="96" spans="1:21" ht="25.5" x14ac:dyDescent="0.25">
      <c r="A96" s="13">
        <v>94</v>
      </c>
      <c r="B96" s="13">
        <v>23</v>
      </c>
      <c r="C96" s="13" t="s">
        <v>128</v>
      </c>
      <c r="D96" s="13" t="s">
        <v>125</v>
      </c>
      <c r="E96" s="16" t="s">
        <v>205</v>
      </c>
      <c r="F96" s="27" t="s">
        <v>206</v>
      </c>
      <c r="G96" s="13" t="s">
        <v>133</v>
      </c>
      <c r="H96" s="13" t="s">
        <v>133</v>
      </c>
      <c r="I96" s="17" t="s">
        <v>89</v>
      </c>
      <c r="J96" s="17">
        <v>3</v>
      </c>
      <c r="K96" s="14"/>
      <c r="L96" s="13">
        <v>1</v>
      </c>
      <c r="M96" s="13">
        <f t="shared" si="4"/>
        <v>4</v>
      </c>
      <c r="N96" s="122">
        <v>28090</v>
      </c>
      <c r="O96" s="18">
        <f>(N96*M96*12)/100000</f>
        <v>13.4832</v>
      </c>
      <c r="P96" s="19">
        <f>((8/100*N96)*M96*12)/100000</f>
        <v>1.0786560000000001</v>
      </c>
      <c r="Q96" s="19">
        <f>((15000*13/100*M96*12))/100000</f>
        <v>0.93600000000000005</v>
      </c>
      <c r="R96" s="14">
        <f t="shared" si="3"/>
        <v>29775.4</v>
      </c>
      <c r="S96" s="18">
        <f>(R96*M96*12)/100000</f>
        <v>14.292192000000002</v>
      </c>
      <c r="T96" s="18">
        <f>((8/100*R96)*M96*12)/100000</f>
        <v>1.1433753600000001</v>
      </c>
      <c r="U96" s="19">
        <f>((15000*13/100*M96*12))/100000</f>
        <v>0.93600000000000005</v>
      </c>
    </row>
    <row r="97" spans="1:21" ht="38.25" x14ac:dyDescent="0.25">
      <c r="A97" s="13">
        <v>95</v>
      </c>
      <c r="B97" s="13">
        <v>24</v>
      </c>
      <c r="C97" s="13" t="s">
        <v>128</v>
      </c>
      <c r="D97" s="13" t="s">
        <v>125</v>
      </c>
      <c r="E97" s="16" t="s">
        <v>205</v>
      </c>
      <c r="F97" s="13" t="s">
        <v>207</v>
      </c>
      <c r="G97" s="13" t="s">
        <v>133</v>
      </c>
      <c r="H97" s="13" t="s">
        <v>133</v>
      </c>
      <c r="I97" s="17" t="s">
        <v>89</v>
      </c>
      <c r="J97" s="17">
        <v>1</v>
      </c>
      <c r="K97" s="14"/>
      <c r="L97" s="13"/>
      <c r="M97" s="13">
        <f t="shared" si="4"/>
        <v>1</v>
      </c>
      <c r="N97" s="122">
        <v>28090</v>
      </c>
      <c r="O97" s="18">
        <f>(N97*M97*12)/100000</f>
        <v>3.3708</v>
      </c>
      <c r="P97" s="19">
        <f>((8/100*N97)*M97*12)/100000</f>
        <v>0.26966400000000001</v>
      </c>
      <c r="Q97" s="19">
        <f>((15000*13/100*M97*12))/100000</f>
        <v>0.23400000000000001</v>
      </c>
      <c r="R97" s="14">
        <f t="shared" si="3"/>
        <v>29775.4</v>
      </c>
      <c r="S97" s="18">
        <f>(R97*M97*12)/100000</f>
        <v>3.5730480000000004</v>
      </c>
      <c r="T97" s="18">
        <f>((8/100*R97)*M97*12)/100000</f>
        <v>0.28584384000000002</v>
      </c>
      <c r="U97" s="19">
        <f>((15000*13/100*M97*12))/100000</f>
        <v>0.23400000000000001</v>
      </c>
    </row>
    <row r="98" spans="1:21" ht="25.5" x14ac:dyDescent="0.2">
      <c r="A98" s="13">
        <v>96</v>
      </c>
      <c r="B98" s="13">
        <v>25</v>
      </c>
      <c r="C98" s="13" t="s">
        <v>128</v>
      </c>
      <c r="D98" s="13" t="s">
        <v>125</v>
      </c>
      <c r="E98" s="28" t="s">
        <v>203</v>
      </c>
      <c r="F98" s="27" t="s">
        <v>208</v>
      </c>
      <c r="G98" s="13" t="s">
        <v>133</v>
      </c>
      <c r="H98" s="13" t="s">
        <v>133</v>
      </c>
      <c r="I98" s="17" t="s">
        <v>89</v>
      </c>
      <c r="J98" s="17">
        <v>2</v>
      </c>
      <c r="K98" s="14"/>
      <c r="L98" s="13"/>
      <c r="M98" s="13">
        <f t="shared" si="4"/>
        <v>2</v>
      </c>
      <c r="N98" s="122">
        <v>38530.491200000004</v>
      </c>
      <c r="O98" s="18">
        <f>(N98*M98*12)/100000</f>
        <v>9.2473178880000013</v>
      </c>
      <c r="P98" s="19">
        <f>((8/100*N98)*M98*12)/100000</f>
        <v>0.73978543104000016</v>
      </c>
      <c r="Q98" s="19">
        <f>((15000*13/100*M98*12))/100000</f>
        <v>0.46800000000000003</v>
      </c>
      <c r="R98" s="14">
        <f t="shared" si="3"/>
        <v>40842.320672000009</v>
      </c>
      <c r="S98" s="18">
        <f>(R98*M98*12)/100000</f>
        <v>9.8021569612800032</v>
      </c>
      <c r="T98" s="18">
        <f>((8/100*R98)*M98*12)/100000</f>
        <v>0.78417255690240029</v>
      </c>
      <c r="U98" s="19">
        <f>((15000*13/100*M98*12))/100000</f>
        <v>0.46800000000000003</v>
      </c>
    </row>
    <row r="99" spans="1:21" ht="38.25" x14ac:dyDescent="0.2">
      <c r="A99" s="13">
        <v>97</v>
      </c>
      <c r="B99" s="13">
        <v>26</v>
      </c>
      <c r="C99" s="13" t="s">
        <v>128</v>
      </c>
      <c r="D99" s="13" t="s">
        <v>125</v>
      </c>
      <c r="E99" s="28" t="s">
        <v>203</v>
      </c>
      <c r="F99" s="27" t="s">
        <v>209</v>
      </c>
      <c r="G99" s="13" t="s">
        <v>133</v>
      </c>
      <c r="H99" s="13" t="s">
        <v>133</v>
      </c>
      <c r="I99" s="17" t="s">
        <v>89</v>
      </c>
      <c r="J99" s="17">
        <v>2</v>
      </c>
      <c r="K99" s="14"/>
      <c r="L99" s="13"/>
      <c r="M99" s="13">
        <f t="shared" si="4"/>
        <v>2</v>
      </c>
      <c r="N99" s="122">
        <v>38530.491200000004</v>
      </c>
      <c r="O99" s="18">
        <f>(N99*M99*12)/100000</f>
        <v>9.2473178880000013</v>
      </c>
      <c r="P99" s="19">
        <f>((8/100*N99)*M99*12)/100000</f>
        <v>0.73978543104000016</v>
      </c>
      <c r="Q99" s="19">
        <f>((15000*13/100*M99*12))/100000</f>
        <v>0.46800000000000003</v>
      </c>
      <c r="R99" s="14">
        <f t="shared" si="3"/>
        <v>40842.320672000009</v>
      </c>
      <c r="S99" s="18">
        <f>(R99*M99*12)/100000</f>
        <v>9.8021569612800032</v>
      </c>
      <c r="T99" s="18">
        <f>((8/100*R99)*M99*12)/100000</f>
        <v>0.78417255690240029</v>
      </c>
      <c r="U99" s="19">
        <f>((15000*13/100*M99*12))/100000</f>
        <v>0.46800000000000003</v>
      </c>
    </row>
    <row r="100" spans="1:21" ht="25.5" x14ac:dyDescent="0.2">
      <c r="A100" s="13">
        <v>98</v>
      </c>
      <c r="B100" s="13">
        <v>27</v>
      </c>
      <c r="C100" s="13" t="s">
        <v>128</v>
      </c>
      <c r="D100" s="13" t="s">
        <v>125</v>
      </c>
      <c r="E100" s="28" t="s">
        <v>203</v>
      </c>
      <c r="F100" s="27" t="s">
        <v>210</v>
      </c>
      <c r="G100" s="13" t="s">
        <v>133</v>
      </c>
      <c r="H100" s="13" t="s">
        <v>133</v>
      </c>
      <c r="I100" s="17" t="s">
        <v>89</v>
      </c>
      <c r="J100" s="17">
        <v>2</v>
      </c>
      <c r="K100" s="14"/>
      <c r="L100" s="13"/>
      <c r="M100" s="13">
        <f t="shared" si="4"/>
        <v>2</v>
      </c>
      <c r="N100" s="122">
        <v>43770.961600000002</v>
      </c>
      <c r="O100" s="18">
        <f>(N100*M100*12)/100000</f>
        <v>10.505030784000001</v>
      </c>
      <c r="P100" s="19">
        <f>((8/100*N100)*M100*12)/100000</f>
        <v>0.84040246272000008</v>
      </c>
      <c r="Q100" s="19">
        <f>((15000*13/100*M100*12))/100000</f>
        <v>0.46800000000000003</v>
      </c>
      <c r="R100" s="14">
        <f t="shared" si="3"/>
        <v>46397.219296000003</v>
      </c>
      <c r="S100" s="18">
        <f>(R100*M100*12)/100000</f>
        <v>11.135332631040001</v>
      </c>
      <c r="T100" s="18">
        <f>((8/100*R100)*M100*12)/100000</f>
        <v>0.89082661048320011</v>
      </c>
      <c r="U100" s="19">
        <f>((15000*13/100*M100*12))/100000</f>
        <v>0.46800000000000003</v>
      </c>
    </row>
    <row r="101" spans="1:21" ht="25.5" x14ac:dyDescent="0.2">
      <c r="A101" s="13">
        <v>99</v>
      </c>
      <c r="B101" s="13">
        <v>28</v>
      </c>
      <c r="C101" s="13" t="s">
        <v>128</v>
      </c>
      <c r="D101" s="13" t="s">
        <v>125</v>
      </c>
      <c r="E101" s="28" t="s">
        <v>203</v>
      </c>
      <c r="F101" s="27" t="s">
        <v>211</v>
      </c>
      <c r="G101" s="13" t="s">
        <v>133</v>
      </c>
      <c r="H101" s="13" t="s">
        <v>133</v>
      </c>
      <c r="I101" s="17" t="s">
        <v>89</v>
      </c>
      <c r="J101" s="17">
        <v>2</v>
      </c>
      <c r="K101" s="14"/>
      <c r="L101" s="13"/>
      <c r="M101" s="13">
        <f t="shared" si="4"/>
        <v>2</v>
      </c>
      <c r="N101" s="122">
        <f>26500*1.06</f>
        <v>28090</v>
      </c>
      <c r="O101" s="18">
        <f>(N101*M101*12)/100000</f>
        <v>6.7416</v>
      </c>
      <c r="P101" s="19">
        <f>((8/100*N101)*M101*12)/100000</f>
        <v>0.53932800000000003</v>
      </c>
      <c r="Q101" s="19">
        <f>((15000*13/100*M101*12))/100000</f>
        <v>0.46800000000000003</v>
      </c>
      <c r="R101" s="14">
        <f t="shared" si="3"/>
        <v>29775.4</v>
      </c>
      <c r="S101" s="18">
        <f>(R101*M101*12)/100000</f>
        <v>7.1460960000000009</v>
      </c>
      <c r="T101" s="18">
        <f>((8/100*R101)*M101*12)/100000</f>
        <v>0.57168768000000003</v>
      </c>
      <c r="U101" s="19">
        <f>((15000*13/100*M101*12))/100000</f>
        <v>0.46800000000000003</v>
      </c>
    </row>
    <row r="102" spans="1:21" ht="25.5" x14ac:dyDescent="0.25">
      <c r="A102" s="13">
        <v>100</v>
      </c>
      <c r="B102" s="13">
        <v>29</v>
      </c>
      <c r="C102" s="13" t="s">
        <v>128</v>
      </c>
      <c r="D102" s="13" t="s">
        <v>125</v>
      </c>
      <c r="E102" s="16" t="s">
        <v>212</v>
      </c>
      <c r="F102" s="13" t="s">
        <v>213</v>
      </c>
      <c r="G102" s="13" t="s">
        <v>133</v>
      </c>
      <c r="H102" s="13" t="s">
        <v>133</v>
      </c>
      <c r="I102" s="17" t="s">
        <v>89</v>
      </c>
      <c r="J102" s="17">
        <v>1</v>
      </c>
      <c r="K102" s="14"/>
      <c r="L102" s="13"/>
      <c r="M102" s="13">
        <f t="shared" si="4"/>
        <v>1</v>
      </c>
      <c r="N102" s="122">
        <v>65538.464400000012</v>
      </c>
      <c r="O102" s="18">
        <f>(N102*M102*12)/100000</f>
        <v>7.8646157280000022</v>
      </c>
      <c r="P102" s="19">
        <f>((8/100*N102)*M102*12)/100000</f>
        <v>0.62916925824000003</v>
      </c>
      <c r="Q102" s="19">
        <f>((15000*13/100*M102*12))/100000</f>
        <v>0.23400000000000001</v>
      </c>
      <c r="R102" s="14">
        <f t="shared" si="3"/>
        <v>69470.772264000014</v>
      </c>
      <c r="S102" s="18">
        <f>(R102*M102*12)/100000</f>
        <v>8.3364926716800003</v>
      </c>
      <c r="T102" s="18">
        <f>((8/100*R102)*M102*12)/100000</f>
        <v>0.66691941373440011</v>
      </c>
      <c r="U102" s="19">
        <f>((15000*13/100*M102*12))/100000</f>
        <v>0.23400000000000001</v>
      </c>
    </row>
    <row r="103" spans="1:21" ht="25.5" x14ac:dyDescent="0.25">
      <c r="A103" s="13">
        <v>101</v>
      </c>
      <c r="B103" s="13">
        <v>30</v>
      </c>
      <c r="C103" s="13" t="s">
        <v>128</v>
      </c>
      <c r="D103" s="13" t="s">
        <v>125</v>
      </c>
      <c r="E103" s="16" t="s">
        <v>212</v>
      </c>
      <c r="F103" s="13" t="s">
        <v>214</v>
      </c>
      <c r="G103" s="13" t="s">
        <v>133</v>
      </c>
      <c r="H103" s="13" t="s">
        <v>133</v>
      </c>
      <c r="I103" s="17" t="s">
        <v>89</v>
      </c>
      <c r="J103" s="17">
        <v>2</v>
      </c>
      <c r="K103" s="14"/>
      <c r="L103" s="13"/>
      <c r="M103" s="13">
        <f t="shared" si="4"/>
        <v>2</v>
      </c>
      <c r="N103" s="122">
        <v>30824.842400000001</v>
      </c>
      <c r="O103" s="18">
        <f>(N103*M103*12)/100000</f>
        <v>7.3979621760000009</v>
      </c>
      <c r="P103" s="19">
        <f>((8/100*N103)*M103*12)/100000</f>
        <v>0.59183697408000002</v>
      </c>
      <c r="Q103" s="19">
        <f>((15000*13/100*M103*12))/100000</f>
        <v>0.46800000000000003</v>
      </c>
      <c r="R103" s="14">
        <f t="shared" si="3"/>
        <v>32674.332944000002</v>
      </c>
      <c r="S103" s="18">
        <f>(R103*M103*12)/100000</f>
        <v>7.8418399065600006</v>
      </c>
      <c r="T103" s="18">
        <f>((8/100*R103)*M103*12)/100000</f>
        <v>0.62734719252480009</v>
      </c>
      <c r="U103" s="19">
        <f>((15000*13/100*M103*12))/100000</f>
        <v>0.46800000000000003</v>
      </c>
    </row>
    <row r="104" spans="1:21" ht="25.5" x14ac:dyDescent="0.25">
      <c r="A104" s="13">
        <v>102</v>
      </c>
      <c r="B104" s="13">
        <v>31</v>
      </c>
      <c r="C104" s="13" t="s">
        <v>128</v>
      </c>
      <c r="D104" s="13" t="s">
        <v>125</v>
      </c>
      <c r="E104" s="16" t="s">
        <v>212</v>
      </c>
      <c r="F104" s="13" t="s">
        <v>215</v>
      </c>
      <c r="G104" s="13" t="s">
        <v>133</v>
      </c>
      <c r="H104" s="13" t="s">
        <v>133</v>
      </c>
      <c r="I104" s="17" t="s">
        <v>89</v>
      </c>
      <c r="J104" s="17">
        <v>1</v>
      </c>
      <c r="K104" s="14"/>
      <c r="L104" s="13"/>
      <c r="M104" s="13">
        <f t="shared" si="4"/>
        <v>1</v>
      </c>
      <c r="N104" s="122">
        <v>68224.992000000013</v>
      </c>
      <c r="O104" s="18">
        <f>(N104*M104*12)/100000</f>
        <v>8.1869990400000017</v>
      </c>
      <c r="P104" s="19">
        <f>((8/100*N104)*M104*12)/100000</f>
        <v>0.65495992320000007</v>
      </c>
      <c r="Q104" s="19">
        <f>((15000*13/100*M104*12))/100000</f>
        <v>0.23400000000000001</v>
      </c>
      <c r="R104" s="14">
        <f t="shared" si="3"/>
        <v>72318.49152000001</v>
      </c>
      <c r="S104" s="18">
        <f>(R104*M104*12)/100000</f>
        <v>8.6782189824000007</v>
      </c>
      <c r="T104" s="18">
        <f>((8/100*R104)*M104*12)/100000</f>
        <v>0.69425751859200013</v>
      </c>
      <c r="U104" s="19">
        <f>((15000*13/100*M104*12))/100000</f>
        <v>0.23400000000000001</v>
      </c>
    </row>
    <row r="105" spans="1:21" ht="25.5" x14ac:dyDescent="0.25">
      <c r="A105" s="13">
        <v>103</v>
      </c>
      <c r="B105" s="13">
        <v>32</v>
      </c>
      <c r="C105" s="13" t="s">
        <v>128</v>
      </c>
      <c r="D105" s="13" t="s">
        <v>125</v>
      </c>
      <c r="E105" s="16" t="s">
        <v>212</v>
      </c>
      <c r="F105" s="13" t="s">
        <v>215</v>
      </c>
      <c r="G105" s="13" t="s">
        <v>133</v>
      </c>
      <c r="H105" s="13" t="s">
        <v>133</v>
      </c>
      <c r="I105" s="17" t="s">
        <v>89</v>
      </c>
      <c r="J105" s="17">
        <v>1</v>
      </c>
      <c r="K105" s="14"/>
      <c r="L105" s="13"/>
      <c r="M105" s="13">
        <f t="shared" si="4"/>
        <v>1</v>
      </c>
      <c r="N105" s="122">
        <v>38530.491200000004</v>
      </c>
      <c r="O105" s="18">
        <f>(N105*M105*12)/100000</f>
        <v>4.6236589440000007</v>
      </c>
      <c r="P105" s="19">
        <f>((8/100*N105)*M105*12)/100000</f>
        <v>0.36989271552000008</v>
      </c>
      <c r="Q105" s="19">
        <f>((15000*13/100*M105*12))/100000</f>
        <v>0.23400000000000001</v>
      </c>
      <c r="R105" s="14">
        <f t="shared" si="3"/>
        <v>40842.320672000009</v>
      </c>
      <c r="S105" s="18">
        <f>(R105*M105*12)/100000</f>
        <v>4.9010784806400016</v>
      </c>
      <c r="T105" s="18">
        <f>((8/100*R105)*M105*12)/100000</f>
        <v>0.39208627845120014</v>
      </c>
      <c r="U105" s="19">
        <f>((15000*13/100*M105*12))/100000</f>
        <v>0.23400000000000001</v>
      </c>
    </row>
    <row r="106" spans="1:21" ht="25.5" x14ac:dyDescent="0.25">
      <c r="A106" s="13">
        <v>104</v>
      </c>
      <c r="B106" s="13">
        <v>33</v>
      </c>
      <c r="C106" s="13" t="s">
        <v>128</v>
      </c>
      <c r="D106" s="13" t="s">
        <v>125</v>
      </c>
      <c r="E106" s="16" t="s">
        <v>212</v>
      </c>
      <c r="F106" s="13" t="s">
        <v>175</v>
      </c>
      <c r="G106" s="13" t="s">
        <v>133</v>
      </c>
      <c r="H106" s="13" t="s">
        <v>133</v>
      </c>
      <c r="I106" s="17" t="s">
        <v>89</v>
      </c>
      <c r="J106" s="17">
        <v>4</v>
      </c>
      <c r="K106" s="14"/>
      <c r="L106" s="13"/>
      <c r="M106" s="13">
        <f t="shared" si="4"/>
        <v>4</v>
      </c>
      <c r="N106" s="122">
        <v>44200.176800000001</v>
      </c>
      <c r="O106" s="18">
        <f>(N106*M106*12)/100000</f>
        <v>21.216084863999999</v>
      </c>
      <c r="P106" s="19">
        <f>((8/100*N106)*M106*12)/100000</f>
        <v>1.6972867891200001</v>
      </c>
      <c r="Q106" s="19">
        <f>((15000*13/100*M106*12))/100000</f>
        <v>0.93600000000000005</v>
      </c>
      <c r="R106" s="14">
        <f t="shared" si="3"/>
        <v>46852.187408000005</v>
      </c>
      <c r="S106" s="18">
        <f>(R106*M106*12)/100000</f>
        <v>22.489049955840002</v>
      </c>
      <c r="T106" s="18">
        <f>((8/100*R106)*M106*12)/100000</f>
        <v>1.7991239964672003</v>
      </c>
      <c r="U106" s="19">
        <f>((15000*13/100*M106*12))/100000</f>
        <v>0.93600000000000005</v>
      </c>
    </row>
    <row r="107" spans="1:21" ht="25.5" x14ac:dyDescent="0.25">
      <c r="A107" s="13">
        <v>105</v>
      </c>
      <c r="B107" s="13">
        <v>34</v>
      </c>
      <c r="C107" s="13" t="s">
        <v>128</v>
      </c>
      <c r="D107" s="13" t="s">
        <v>125</v>
      </c>
      <c r="E107" s="16" t="s">
        <v>216</v>
      </c>
      <c r="F107" s="13" t="s">
        <v>217</v>
      </c>
      <c r="G107" s="13" t="s">
        <v>133</v>
      </c>
      <c r="H107" s="13" t="s">
        <v>133</v>
      </c>
      <c r="I107" s="17" t="s">
        <v>89</v>
      </c>
      <c r="J107" s="22">
        <v>1</v>
      </c>
      <c r="K107" s="14"/>
      <c r="L107" s="13"/>
      <c r="M107" s="13">
        <f t="shared" si="4"/>
        <v>1</v>
      </c>
      <c r="N107" s="122">
        <v>44093.434800000003</v>
      </c>
      <c r="O107" s="18">
        <f>(N107*M107*12)/100000</f>
        <v>5.291212176000001</v>
      </c>
      <c r="P107" s="19">
        <f>((8/100*N107)*M107*12)/100000</f>
        <v>0.42329697408000005</v>
      </c>
      <c r="Q107" s="19">
        <f>((15000*13/100*M107*12))/100000</f>
        <v>0.23400000000000001</v>
      </c>
      <c r="R107" s="14">
        <f t="shared" si="3"/>
        <v>46739.040888000003</v>
      </c>
      <c r="S107" s="18">
        <f>(R107*M107*12)/100000</f>
        <v>5.6086849065600006</v>
      </c>
      <c r="T107" s="18">
        <f>((8/100*R107)*M107*12)/100000</f>
        <v>0.44869479252480005</v>
      </c>
      <c r="U107" s="19">
        <f>((15000*13/100*M107*12))/100000</f>
        <v>0.23400000000000001</v>
      </c>
    </row>
    <row r="108" spans="1:21" ht="25.5" x14ac:dyDescent="0.25">
      <c r="A108" s="13">
        <v>106</v>
      </c>
      <c r="B108" s="13">
        <v>35</v>
      </c>
      <c r="C108" s="13" t="s">
        <v>128</v>
      </c>
      <c r="D108" s="13" t="s">
        <v>125</v>
      </c>
      <c r="E108" s="16" t="s">
        <v>216</v>
      </c>
      <c r="F108" s="13" t="s">
        <v>218</v>
      </c>
      <c r="G108" s="13" t="s">
        <v>133</v>
      </c>
      <c r="H108" s="13" t="s">
        <v>133</v>
      </c>
      <c r="I108" s="17" t="s">
        <v>89</v>
      </c>
      <c r="J108" s="17">
        <v>3</v>
      </c>
      <c r="K108" s="14"/>
      <c r="L108" s="13"/>
      <c r="M108" s="13">
        <f t="shared" si="4"/>
        <v>3</v>
      </c>
      <c r="N108" s="122">
        <v>24719.200000000001</v>
      </c>
      <c r="O108" s="18">
        <f>(N108*M108*12)/100000</f>
        <v>8.898912000000001</v>
      </c>
      <c r="P108" s="19">
        <f>((8/100*N108)*M108*12)/100000</f>
        <v>0.71191296000000004</v>
      </c>
      <c r="Q108" s="19">
        <f>((15000*13/100*M108*12))/100000</f>
        <v>0.70199999999999996</v>
      </c>
      <c r="R108" s="14">
        <f t="shared" si="3"/>
        <v>26202.352000000003</v>
      </c>
      <c r="S108" s="18">
        <f>(R108*M108*12)/100000</f>
        <v>9.4328467200000006</v>
      </c>
      <c r="T108" s="18">
        <f>((8/100*R108)*M108*12)/100000</f>
        <v>0.75462773760000013</v>
      </c>
      <c r="U108" s="19">
        <f>((15000*13/100*M108*12))/100000</f>
        <v>0.70199999999999996</v>
      </c>
    </row>
    <row r="109" spans="1:21" ht="25.5" x14ac:dyDescent="0.25">
      <c r="A109" s="13">
        <v>107</v>
      </c>
      <c r="B109" s="13">
        <v>36</v>
      </c>
      <c r="C109" s="13" t="s">
        <v>128</v>
      </c>
      <c r="D109" s="13" t="s">
        <v>125</v>
      </c>
      <c r="E109" s="16" t="s">
        <v>219</v>
      </c>
      <c r="F109" s="13" t="s">
        <v>220</v>
      </c>
      <c r="G109" s="13" t="s">
        <v>133</v>
      </c>
      <c r="H109" s="13" t="s">
        <v>133</v>
      </c>
      <c r="I109" s="17" t="s">
        <v>89</v>
      </c>
      <c r="J109" s="13">
        <v>3</v>
      </c>
      <c r="K109" s="14"/>
      <c r="L109" s="13"/>
      <c r="M109" s="13">
        <f t="shared" si="4"/>
        <v>3</v>
      </c>
      <c r="N109" s="122">
        <v>34175.417600000008</v>
      </c>
      <c r="O109" s="18">
        <f>(N109*M109*12)/100000</f>
        <v>12.303150336000002</v>
      </c>
      <c r="P109" s="19">
        <f>((8/100*N109)*M109*12)/100000</f>
        <v>0.98425202688000024</v>
      </c>
      <c r="Q109" s="19">
        <f>((15000*13/100*M109*12))/100000</f>
        <v>0.70199999999999996</v>
      </c>
      <c r="R109" s="14">
        <f t="shared" si="3"/>
        <v>36225.942656000014</v>
      </c>
      <c r="S109" s="18">
        <f>(R109*M109*12)/100000</f>
        <v>13.041339356160005</v>
      </c>
      <c r="T109" s="18">
        <f>((8/100*R109)*M109*12)/100000</f>
        <v>1.0433071484928005</v>
      </c>
      <c r="U109" s="19">
        <f>((15000*13/100*M109*12))/100000</f>
        <v>0.70199999999999996</v>
      </c>
    </row>
    <row r="110" spans="1:21" ht="25.5" x14ac:dyDescent="0.25">
      <c r="A110" s="13">
        <v>108</v>
      </c>
      <c r="B110" s="13">
        <v>113</v>
      </c>
      <c r="C110" s="13" t="s">
        <v>128</v>
      </c>
      <c r="D110" s="13" t="s">
        <v>125</v>
      </c>
      <c r="E110" s="16" t="s">
        <v>205</v>
      </c>
      <c r="F110" s="13" t="s">
        <v>221</v>
      </c>
      <c r="G110" s="13" t="s">
        <v>116</v>
      </c>
      <c r="H110" s="13" t="s">
        <v>133</v>
      </c>
      <c r="I110" s="17" t="s">
        <v>89</v>
      </c>
      <c r="J110" s="17">
        <v>1</v>
      </c>
      <c r="K110" s="14"/>
      <c r="L110" s="13"/>
      <c r="M110" s="13">
        <f t="shared" si="4"/>
        <v>1</v>
      </c>
      <c r="N110" s="122">
        <v>94275.65800000001</v>
      </c>
      <c r="O110" s="18">
        <f>(N110*M110*12)/100000</f>
        <v>11.313078960000002</v>
      </c>
      <c r="P110" s="19">
        <f>((8/100*N110)*M110*12)/100000</f>
        <v>0.90504631680000003</v>
      </c>
      <c r="Q110" s="19">
        <f>((15000*13/100*M110*12))/100000</f>
        <v>0.23400000000000001</v>
      </c>
      <c r="R110" s="14">
        <f t="shared" si="3"/>
        <v>99932.197480000017</v>
      </c>
      <c r="S110" s="18">
        <f>(R110*M110*12)/100000</f>
        <v>11.991863697600001</v>
      </c>
      <c r="T110" s="18">
        <f>((8/100*R110)*M110*12)/100000</f>
        <v>0.95934909580800032</v>
      </c>
      <c r="U110" s="19">
        <f>((15000*13/100*M110*12))/100000</f>
        <v>0.23400000000000001</v>
      </c>
    </row>
    <row r="111" spans="1:21" x14ac:dyDescent="0.25">
      <c r="A111" s="13">
        <v>109</v>
      </c>
      <c r="B111" s="13">
        <v>141</v>
      </c>
      <c r="C111" s="13" t="s">
        <v>133</v>
      </c>
      <c r="D111" s="13" t="s">
        <v>125</v>
      </c>
      <c r="E111" s="16" t="s">
        <v>205</v>
      </c>
      <c r="F111" s="13" t="s">
        <v>222</v>
      </c>
      <c r="G111" s="13" t="s">
        <v>124</v>
      </c>
      <c r="H111" s="13" t="s">
        <v>133</v>
      </c>
      <c r="I111" s="17" t="s">
        <v>89</v>
      </c>
      <c r="J111" s="17">
        <v>1</v>
      </c>
      <c r="K111" s="14"/>
      <c r="L111" s="13"/>
      <c r="M111" s="13">
        <f t="shared" si="4"/>
        <v>1</v>
      </c>
      <c r="N111" s="122">
        <v>56180</v>
      </c>
      <c r="O111" s="18">
        <f>(N111*M111*12)/100000</f>
        <v>6.7416</v>
      </c>
      <c r="P111" s="19">
        <f>((8/100*N111)*M111*12)/100000</f>
        <v>0.53932800000000003</v>
      </c>
      <c r="Q111" s="19">
        <f>((15000*13/100*M111*12))/100000</f>
        <v>0.23400000000000001</v>
      </c>
      <c r="R111" s="14">
        <f t="shared" si="3"/>
        <v>59550.8</v>
      </c>
      <c r="S111" s="18">
        <f>(R111*M111*12)/100000</f>
        <v>7.1460960000000009</v>
      </c>
      <c r="T111" s="18">
        <f>((8/100*R111)*M111*12)/100000</f>
        <v>0.57168768000000003</v>
      </c>
      <c r="U111" s="19">
        <f>((15000*13/100*M111*12))/100000</f>
        <v>0.23400000000000001</v>
      </c>
    </row>
    <row r="112" spans="1:21" ht="25.5" x14ac:dyDescent="0.25">
      <c r="A112" s="13">
        <v>110</v>
      </c>
      <c r="B112" s="13">
        <v>114</v>
      </c>
      <c r="C112" s="13" t="s">
        <v>128</v>
      </c>
      <c r="D112" s="13" t="s">
        <v>125</v>
      </c>
      <c r="E112" s="16" t="s">
        <v>205</v>
      </c>
      <c r="F112" s="13" t="s">
        <v>223</v>
      </c>
      <c r="G112" s="13" t="s">
        <v>116</v>
      </c>
      <c r="H112" s="13" t="s">
        <v>133</v>
      </c>
      <c r="I112" s="17" t="s">
        <v>89</v>
      </c>
      <c r="J112" s="17">
        <v>1</v>
      </c>
      <c r="K112" s="14"/>
      <c r="L112" s="13"/>
      <c r="M112" s="13">
        <f t="shared" si="4"/>
        <v>1</v>
      </c>
      <c r="N112" s="122">
        <v>71803.65800000001</v>
      </c>
      <c r="O112" s="18">
        <f>(N112*M112*12)/100000</f>
        <v>8.6164389600000018</v>
      </c>
      <c r="P112" s="19">
        <f>((8/100*N112)*M112*12)/100000</f>
        <v>0.68931511680000013</v>
      </c>
      <c r="Q112" s="19">
        <f>((15000*13/100*M112*12))/100000</f>
        <v>0.23400000000000001</v>
      </c>
      <c r="R112" s="14">
        <f t="shared" si="3"/>
        <v>76111.87748000001</v>
      </c>
      <c r="S112" s="18">
        <f>(R112*M112*12)/100000</f>
        <v>9.1334252976000005</v>
      </c>
      <c r="T112" s="18">
        <f>((8/100*R112)*M112*12)/100000</f>
        <v>0.73067402380800006</v>
      </c>
      <c r="U112" s="19">
        <f>((15000*13/100*M112*12))/100000</f>
        <v>0.23400000000000001</v>
      </c>
    </row>
    <row r="113" spans="1:21" ht="25.5" x14ac:dyDescent="0.25">
      <c r="A113" s="13">
        <v>111</v>
      </c>
      <c r="B113" s="13">
        <v>151</v>
      </c>
      <c r="C113" s="13" t="s">
        <v>133</v>
      </c>
      <c r="D113" s="13" t="s">
        <v>125</v>
      </c>
      <c r="E113" s="16" t="s">
        <v>224</v>
      </c>
      <c r="F113" s="13" t="s">
        <v>225</v>
      </c>
      <c r="G113" s="13" t="s">
        <v>28</v>
      </c>
      <c r="H113" s="13" t="s">
        <v>28</v>
      </c>
      <c r="I113" s="17" t="s">
        <v>89</v>
      </c>
      <c r="J113" s="17">
        <v>1</v>
      </c>
      <c r="K113" s="14"/>
      <c r="L113" s="13"/>
      <c r="M113" s="13">
        <f t="shared" si="4"/>
        <v>1</v>
      </c>
      <c r="N113" s="122">
        <v>104475.69880000001</v>
      </c>
      <c r="O113" s="18">
        <f>(N113*M113*12)/100000</f>
        <v>12.537083856000002</v>
      </c>
      <c r="P113" s="19">
        <f>((8/100*N113)*M113*12)/100000</f>
        <v>1.00296670848</v>
      </c>
      <c r="Q113" s="19">
        <f>((15000*13/100*M113*12))/100000</f>
        <v>0.23400000000000001</v>
      </c>
      <c r="R113" s="14">
        <f t="shared" si="3"/>
        <v>110744.24072800002</v>
      </c>
      <c r="S113" s="18">
        <f>(R113*M113*12)/100000</f>
        <v>13.289308887360002</v>
      </c>
      <c r="T113" s="18">
        <f>((8/100*R113)*M113*12)/100000</f>
        <v>1.0631447109888001</v>
      </c>
      <c r="U113" s="19">
        <f>((15000*13/100*M113*12))/100000</f>
        <v>0.23400000000000001</v>
      </c>
    </row>
    <row r="114" spans="1:21" x14ac:dyDescent="0.25">
      <c r="A114" s="13">
        <v>112</v>
      </c>
      <c r="B114" s="13">
        <v>161</v>
      </c>
      <c r="C114" s="13" t="s">
        <v>133</v>
      </c>
      <c r="D114" s="13" t="s">
        <v>125</v>
      </c>
      <c r="E114" s="16" t="s">
        <v>224</v>
      </c>
      <c r="F114" s="13" t="s">
        <v>226</v>
      </c>
      <c r="G114" s="13" t="s">
        <v>33</v>
      </c>
      <c r="H114" s="13" t="s">
        <v>133</v>
      </c>
      <c r="I114" s="17" t="s">
        <v>89</v>
      </c>
      <c r="J114" s="22">
        <v>1</v>
      </c>
      <c r="K114" s="14"/>
      <c r="L114" s="13"/>
      <c r="M114" s="13">
        <f t="shared" si="4"/>
        <v>1</v>
      </c>
      <c r="N114" s="122">
        <v>46236.14</v>
      </c>
      <c r="O114" s="18">
        <f>(N114*M114*12)/100000</f>
        <v>5.5483367999999995</v>
      </c>
      <c r="P114" s="19">
        <f>((8/100*N114)*M114*12)/100000</f>
        <v>0.44386694399999999</v>
      </c>
      <c r="Q114" s="19">
        <f>((15000*13/100*M114*12))/100000</f>
        <v>0.23400000000000001</v>
      </c>
      <c r="R114" s="14">
        <f t="shared" si="3"/>
        <v>49010.308400000002</v>
      </c>
      <c r="S114" s="18">
        <f>(R114*M114*12)/100000</f>
        <v>5.8812370080000003</v>
      </c>
      <c r="T114" s="18">
        <f>((8/100*R114)*M114*12)/100000</f>
        <v>0.47049896064000002</v>
      </c>
      <c r="U114" s="19">
        <f>((15000*13/100*M114*12))/100000</f>
        <v>0.23400000000000001</v>
      </c>
    </row>
    <row r="115" spans="1:21" ht="38.25" x14ac:dyDescent="0.25">
      <c r="A115" s="13">
        <v>113</v>
      </c>
      <c r="B115" s="13">
        <v>163</v>
      </c>
      <c r="C115" s="13" t="s">
        <v>133</v>
      </c>
      <c r="D115" s="13" t="s">
        <v>125</v>
      </c>
      <c r="E115" s="16" t="s">
        <v>227</v>
      </c>
      <c r="F115" s="13" t="s">
        <v>228</v>
      </c>
      <c r="G115" s="13" t="s">
        <v>33</v>
      </c>
      <c r="H115" s="13" t="s">
        <v>133</v>
      </c>
      <c r="I115" s="17" t="s">
        <v>89</v>
      </c>
      <c r="J115" s="22">
        <v>1</v>
      </c>
      <c r="K115" s="14"/>
      <c r="L115" s="13"/>
      <c r="M115" s="13">
        <f t="shared" si="4"/>
        <v>1</v>
      </c>
      <c r="N115" s="122">
        <v>49010.308400000002</v>
      </c>
      <c r="O115" s="18">
        <f>(N115*M115*12)/100000</f>
        <v>5.8812370080000003</v>
      </c>
      <c r="P115" s="19">
        <f>((8/100*N115)*M115*12)/100000</f>
        <v>0.47049896064000002</v>
      </c>
      <c r="Q115" s="19">
        <f>((15000*13/100*M115*12))/100000</f>
        <v>0.23400000000000001</v>
      </c>
      <c r="R115" s="14">
        <f t="shared" si="3"/>
        <v>51950.926904000007</v>
      </c>
      <c r="S115" s="18">
        <f>(R115*M115*12)/100000</f>
        <v>6.2341112284800015</v>
      </c>
      <c r="T115" s="18">
        <f>((8/100*R115)*M115*12)/100000</f>
        <v>0.4987288982784</v>
      </c>
      <c r="U115" s="19">
        <f>((15000*13/100*M115*12))/100000</f>
        <v>0.23400000000000001</v>
      </c>
    </row>
    <row r="116" spans="1:21" x14ac:dyDescent="0.25">
      <c r="A116" s="13">
        <v>114</v>
      </c>
      <c r="B116" s="13">
        <v>115</v>
      </c>
      <c r="C116" s="13" t="s">
        <v>133</v>
      </c>
      <c r="D116" s="13" t="s">
        <v>125</v>
      </c>
      <c r="E116" s="16" t="s">
        <v>227</v>
      </c>
      <c r="F116" s="15" t="s">
        <v>183</v>
      </c>
      <c r="G116" s="15" t="s">
        <v>116</v>
      </c>
      <c r="H116" s="15" t="s">
        <v>133</v>
      </c>
      <c r="I116" s="17" t="s">
        <v>89</v>
      </c>
      <c r="J116" s="17">
        <v>1</v>
      </c>
      <c r="K116" s="14"/>
      <c r="L116" s="13"/>
      <c r="M116" s="13">
        <f t="shared" si="4"/>
        <v>1</v>
      </c>
      <c r="N116" s="122">
        <v>41518.14360000001</v>
      </c>
      <c r="O116" s="18">
        <f>(N116*M116*12)/100000</f>
        <v>4.9821772320000015</v>
      </c>
      <c r="P116" s="19">
        <f>((8/100*N116)*M116*12)/100000</f>
        <v>0.39857417856000016</v>
      </c>
      <c r="Q116" s="19">
        <f>((15000*13/100*M116*12))/100000</f>
        <v>0.23400000000000001</v>
      </c>
      <c r="R116" s="14">
        <f t="shared" si="3"/>
        <v>44009.232216000011</v>
      </c>
      <c r="S116" s="18">
        <f>(R116*M116*12)/100000</f>
        <v>5.2811078659200019</v>
      </c>
      <c r="T116" s="18">
        <f>((8/100*R116)*M116*12)/100000</f>
        <v>0.42248862927360009</v>
      </c>
      <c r="U116" s="19">
        <f>((15000*13/100*M116*12))/100000</f>
        <v>0.23400000000000001</v>
      </c>
    </row>
    <row r="117" spans="1:21" x14ac:dyDescent="0.25">
      <c r="A117" s="13">
        <v>115</v>
      </c>
      <c r="B117" s="13">
        <v>116</v>
      </c>
      <c r="C117" s="13" t="s">
        <v>133</v>
      </c>
      <c r="D117" s="13" t="s">
        <v>125</v>
      </c>
      <c r="E117" s="16" t="s">
        <v>229</v>
      </c>
      <c r="F117" s="13" t="s">
        <v>230</v>
      </c>
      <c r="G117" s="13" t="s">
        <v>116</v>
      </c>
      <c r="H117" s="13" t="s">
        <v>133</v>
      </c>
      <c r="I117" s="17" t="s">
        <v>89</v>
      </c>
      <c r="J117" s="17">
        <v>1</v>
      </c>
      <c r="K117" s="14"/>
      <c r="L117" s="13"/>
      <c r="M117" s="13">
        <f t="shared" si="4"/>
        <v>1</v>
      </c>
      <c r="N117" s="122">
        <v>52757.514400000007</v>
      </c>
      <c r="O117" s="18">
        <f>(N117*M117*12)/100000</f>
        <v>6.3309017280000006</v>
      </c>
      <c r="P117" s="19">
        <f>((8/100*N117)*M117*12)/100000</f>
        <v>0.50647213824000015</v>
      </c>
      <c r="Q117" s="19">
        <f>((15000*13/100*M117*12))/100000</f>
        <v>0.23400000000000001</v>
      </c>
      <c r="R117" s="14">
        <f t="shared" si="3"/>
        <v>55922.965264000013</v>
      </c>
      <c r="S117" s="18">
        <f>(R117*M117*12)/100000</f>
        <v>6.710755831680002</v>
      </c>
      <c r="T117" s="18">
        <f>((8/100*R117)*M117*12)/100000</f>
        <v>0.53686046653440023</v>
      </c>
      <c r="U117" s="19">
        <f>((15000*13/100*M117*12))/100000</f>
        <v>0.23400000000000001</v>
      </c>
    </row>
    <row r="118" spans="1:21" x14ac:dyDescent="0.25">
      <c r="A118" s="13">
        <v>116</v>
      </c>
      <c r="B118" s="13">
        <v>40</v>
      </c>
      <c r="C118" s="13" t="s">
        <v>133</v>
      </c>
      <c r="D118" s="13" t="s">
        <v>125</v>
      </c>
      <c r="E118" s="16" t="s">
        <v>229</v>
      </c>
      <c r="F118" s="13" t="s">
        <v>202</v>
      </c>
      <c r="G118" s="13" t="s">
        <v>133</v>
      </c>
      <c r="H118" s="13" t="s">
        <v>133</v>
      </c>
      <c r="I118" s="17" t="s">
        <v>89</v>
      </c>
      <c r="J118" s="17">
        <v>1</v>
      </c>
      <c r="K118" s="14"/>
      <c r="L118" s="13"/>
      <c r="M118" s="13">
        <f t="shared" si="4"/>
        <v>1</v>
      </c>
      <c r="N118" s="122">
        <v>65650.824400000012</v>
      </c>
      <c r="O118" s="18">
        <f>(N118*M118*12)/100000</f>
        <v>7.8780989280000018</v>
      </c>
      <c r="P118" s="19">
        <f>((8/100*N118)*M118*12)/100000</f>
        <v>0.63024791424000015</v>
      </c>
      <c r="Q118" s="19">
        <f>((15000*13/100*M118*12))/100000</f>
        <v>0.23400000000000001</v>
      </c>
      <c r="R118" s="14">
        <f t="shared" si="3"/>
        <v>69589.873864000023</v>
      </c>
      <c r="S118" s="18">
        <f>(R118*M118*12)/100000</f>
        <v>8.3507848636800031</v>
      </c>
      <c r="T118" s="18">
        <f>((8/100*R118)*M118*12)/100000</f>
        <v>0.6680627890944002</v>
      </c>
      <c r="U118" s="19">
        <f>((15000*13/100*M118*12))/100000</f>
        <v>0.23400000000000001</v>
      </c>
    </row>
    <row r="119" spans="1:21" x14ac:dyDescent="0.25">
      <c r="A119" s="13">
        <v>117</v>
      </c>
      <c r="B119" s="13">
        <v>142</v>
      </c>
      <c r="C119" s="13" t="s">
        <v>133</v>
      </c>
      <c r="D119" s="13" t="s">
        <v>125</v>
      </c>
      <c r="E119" s="16" t="s">
        <v>231</v>
      </c>
      <c r="F119" s="13" t="s">
        <v>232</v>
      </c>
      <c r="G119" s="13" t="s">
        <v>124</v>
      </c>
      <c r="H119" s="13" t="s">
        <v>133</v>
      </c>
      <c r="I119" s="17" t="s">
        <v>89</v>
      </c>
      <c r="J119" s="22">
        <v>1</v>
      </c>
      <c r="K119" s="14"/>
      <c r="L119" s="13">
        <v>2</v>
      </c>
      <c r="M119" s="13">
        <f t="shared" si="4"/>
        <v>3</v>
      </c>
      <c r="N119" s="122">
        <v>44093.434800000003</v>
      </c>
      <c r="O119" s="18">
        <f>(N119*M119*12)/100000</f>
        <v>15.873636528000002</v>
      </c>
      <c r="P119" s="19">
        <f>((8/100*N119)*M119*12)/100000</f>
        <v>1.2698909222400001</v>
      </c>
      <c r="Q119" s="19">
        <f>((15000*13/100*M119*12))/100000</f>
        <v>0.70199999999999996</v>
      </c>
      <c r="R119" s="14">
        <f t="shared" si="3"/>
        <v>46739.040888000003</v>
      </c>
      <c r="S119" s="18">
        <f>(R119*M119*12)/100000</f>
        <v>16.826054719680002</v>
      </c>
      <c r="T119" s="18">
        <f>((8/100*R119)*M119*12)/100000</f>
        <v>1.3460843775744002</v>
      </c>
      <c r="U119" s="19">
        <f>((15000*13/100*M119*12))/100000</f>
        <v>0.70199999999999996</v>
      </c>
    </row>
    <row r="120" spans="1:21" ht="25.5" x14ac:dyDescent="0.25">
      <c r="A120" s="13">
        <v>118</v>
      </c>
      <c r="B120" s="13">
        <v>128</v>
      </c>
      <c r="C120" s="13" t="s">
        <v>133</v>
      </c>
      <c r="D120" s="13" t="s">
        <v>125</v>
      </c>
      <c r="E120" s="16" t="s">
        <v>233</v>
      </c>
      <c r="F120" s="13" t="s">
        <v>234</v>
      </c>
      <c r="G120" s="13" t="s">
        <v>235</v>
      </c>
      <c r="H120" s="13" t="s">
        <v>133</v>
      </c>
      <c r="I120" s="17" t="s">
        <v>89</v>
      </c>
      <c r="J120" s="22">
        <v>1</v>
      </c>
      <c r="K120" s="14"/>
      <c r="L120" s="13"/>
      <c r="M120" s="13">
        <f t="shared" si="4"/>
        <v>1</v>
      </c>
      <c r="N120" s="122">
        <v>38764.200000000004</v>
      </c>
      <c r="O120" s="18">
        <f>(N120*M120*12)/100000</f>
        <v>4.6517040000000005</v>
      </c>
      <c r="P120" s="19">
        <f>((8/100*N120)*M120*12)/100000</f>
        <v>0.37213632000000008</v>
      </c>
      <c r="Q120" s="19">
        <f>((15000*13/100*M120*12))/100000</f>
        <v>0.23400000000000001</v>
      </c>
      <c r="R120" s="14">
        <f t="shared" si="3"/>
        <v>41090.052000000003</v>
      </c>
      <c r="S120" s="18">
        <f>(R120*M120*12)/100000</f>
        <v>4.9308062400000008</v>
      </c>
      <c r="T120" s="18">
        <f>((8/100*R120)*M120*12)/100000</f>
        <v>0.39446449919999999</v>
      </c>
      <c r="U120" s="19">
        <f>((15000*13/100*M120*12))/100000</f>
        <v>0.23400000000000001</v>
      </c>
    </row>
    <row r="121" spans="1:21" ht="25.5" x14ac:dyDescent="0.25">
      <c r="A121" s="13">
        <v>119</v>
      </c>
      <c r="B121" s="13">
        <v>129</v>
      </c>
      <c r="C121" s="13" t="s">
        <v>133</v>
      </c>
      <c r="D121" s="13" t="s">
        <v>125</v>
      </c>
      <c r="E121" s="16" t="s">
        <v>236</v>
      </c>
      <c r="F121" s="13" t="s">
        <v>237</v>
      </c>
      <c r="G121" s="13" t="s">
        <v>238</v>
      </c>
      <c r="H121" s="13" t="s">
        <v>133</v>
      </c>
      <c r="I121" s="17" t="s">
        <v>89</v>
      </c>
      <c r="J121" s="22">
        <v>2</v>
      </c>
      <c r="K121" s="14"/>
      <c r="L121" s="13"/>
      <c r="M121" s="13">
        <f t="shared" si="4"/>
        <v>2</v>
      </c>
      <c r="N121" s="122">
        <v>33708</v>
      </c>
      <c r="O121" s="18">
        <f>(N121*M121*12)/100000</f>
        <v>8.0899199999999993</v>
      </c>
      <c r="P121" s="19">
        <f>((8/100*N121)*M121*12)/100000</f>
        <v>0.64719360000000004</v>
      </c>
      <c r="Q121" s="19">
        <f>((15000*13/100*M121*12))/100000</f>
        <v>0.46800000000000003</v>
      </c>
      <c r="R121" s="14">
        <f t="shared" si="3"/>
        <v>35730.480000000003</v>
      </c>
      <c r="S121" s="18">
        <f>(R121*M121*12)/100000</f>
        <v>8.5753152000000004</v>
      </c>
      <c r="T121" s="18">
        <f>((8/100*R121)*M121*12)/100000</f>
        <v>0.6860252160000001</v>
      </c>
      <c r="U121" s="19">
        <f>((15000*13/100*M121*12))/100000</f>
        <v>0.46800000000000003</v>
      </c>
    </row>
    <row r="122" spans="1:21" s="21" customFormat="1" ht="25.5" x14ac:dyDescent="0.25">
      <c r="A122" s="13">
        <v>120</v>
      </c>
      <c r="B122" s="13">
        <v>130</v>
      </c>
      <c r="C122" s="13" t="s">
        <v>133</v>
      </c>
      <c r="D122" s="13" t="s">
        <v>125</v>
      </c>
      <c r="E122" s="16" t="s">
        <v>239</v>
      </c>
      <c r="F122" s="15" t="s">
        <v>240</v>
      </c>
      <c r="G122" s="13" t="s">
        <v>235</v>
      </c>
      <c r="H122" s="15" t="s">
        <v>133</v>
      </c>
      <c r="I122" s="17" t="s">
        <v>89</v>
      </c>
      <c r="J122" s="22">
        <v>1</v>
      </c>
      <c r="K122" s="14"/>
      <c r="L122" s="13"/>
      <c r="M122" s="13">
        <f t="shared" si="4"/>
        <v>1</v>
      </c>
      <c r="N122" s="122">
        <v>28090</v>
      </c>
      <c r="O122" s="18">
        <f>(N122*M122*12)/100000</f>
        <v>3.3708</v>
      </c>
      <c r="P122" s="19">
        <f>((8/100*N122)*M122*12)/100000</f>
        <v>0.26966400000000001</v>
      </c>
      <c r="Q122" s="19">
        <f>((15000*13/100*M122*12))/100000</f>
        <v>0.23400000000000001</v>
      </c>
      <c r="R122" s="14">
        <f t="shared" si="3"/>
        <v>29775.4</v>
      </c>
      <c r="S122" s="18">
        <f>(R122*M122*12)/100000</f>
        <v>3.5730480000000004</v>
      </c>
      <c r="T122" s="18">
        <f>((8/100*R122)*M122*12)/100000</f>
        <v>0.28584384000000002</v>
      </c>
      <c r="U122" s="19">
        <f>((15000*13/100*M122*12))/100000</f>
        <v>0.23400000000000001</v>
      </c>
    </row>
    <row r="123" spans="1:21" s="21" customFormat="1" ht="15" x14ac:dyDescent="0.25">
      <c r="A123" s="13">
        <v>121</v>
      </c>
      <c r="B123" s="13">
        <v>131</v>
      </c>
      <c r="C123" s="13" t="s">
        <v>133</v>
      </c>
      <c r="D123" s="13" t="s">
        <v>125</v>
      </c>
      <c r="E123" s="16" t="s">
        <v>239</v>
      </c>
      <c r="F123" s="13" t="s">
        <v>241</v>
      </c>
      <c r="G123" s="13" t="s">
        <v>235</v>
      </c>
      <c r="H123" s="13" t="s">
        <v>133</v>
      </c>
      <c r="I123" s="17" t="s">
        <v>89</v>
      </c>
      <c r="J123" s="22">
        <v>1</v>
      </c>
      <c r="K123" s="14"/>
      <c r="L123" s="13"/>
      <c r="M123" s="13">
        <f t="shared" si="4"/>
        <v>1</v>
      </c>
      <c r="N123" s="122">
        <v>33708</v>
      </c>
      <c r="O123" s="18">
        <f>(N123*M123*12)/100000</f>
        <v>4.0449599999999997</v>
      </c>
      <c r="P123" s="19">
        <f>((8/100*N123)*M123*12)/100000</f>
        <v>0.32359680000000002</v>
      </c>
      <c r="Q123" s="19">
        <f>((15000*13/100*M123*12))/100000</f>
        <v>0.23400000000000001</v>
      </c>
      <c r="R123" s="14">
        <f t="shared" si="3"/>
        <v>35730.480000000003</v>
      </c>
      <c r="S123" s="18">
        <f>(R123*M123*12)/100000</f>
        <v>4.2876576000000002</v>
      </c>
      <c r="T123" s="18">
        <f>((8/100*R123)*M123*12)/100000</f>
        <v>0.34301260800000005</v>
      </c>
      <c r="U123" s="19">
        <f>((15000*13/100*M123*12))/100000</f>
        <v>0.23400000000000001</v>
      </c>
    </row>
    <row r="124" spans="1:21" x14ac:dyDescent="0.25">
      <c r="A124" s="13">
        <v>122</v>
      </c>
      <c r="B124" s="13">
        <v>132</v>
      </c>
      <c r="C124" s="13" t="s">
        <v>133</v>
      </c>
      <c r="D124" s="13" t="s">
        <v>125</v>
      </c>
      <c r="E124" s="16" t="s">
        <v>239</v>
      </c>
      <c r="F124" s="15" t="s">
        <v>242</v>
      </c>
      <c r="G124" s="13" t="s">
        <v>235</v>
      </c>
      <c r="H124" s="15" t="s">
        <v>133</v>
      </c>
      <c r="I124" s="17" t="s">
        <v>89</v>
      </c>
      <c r="J124" s="17">
        <v>3</v>
      </c>
      <c r="K124" s="14"/>
      <c r="L124" s="13"/>
      <c r="M124" s="13">
        <f t="shared" si="4"/>
        <v>3</v>
      </c>
      <c r="N124" s="122">
        <v>33920.360400000005</v>
      </c>
      <c r="O124" s="18">
        <f>(N124*M124*12)/100000</f>
        <v>12.211329744000002</v>
      </c>
      <c r="P124" s="19">
        <f>((8/100*N124)*M124*12)/100000</f>
        <v>0.97690637952000015</v>
      </c>
      <c r="Q124" s="19">
        <f>((15000*13/100*M124*12))/100000</f>
        <v>0.70199999999999996</v>
      </c>
      <c r="R124" s="14">
        <f t="shared" si="3"/>
        <v>35955.58202400001</v>
      </c>
      <c r="S124" s="18">
        <f>(R124*M124*12)/100000</f>
        <v>12.944009528640006</v>
      </c>
      <c r="T124" s="18">
        <f>((8/100*R124)*M124*12)/100000</f>
        <v>1.0355207622912002</v>
      </c>
      <c r="U124" s="19">
        <f>((15000*13/100*M124*12))/100000</f>
        <v>0.70199999999999996</v>
      </c>
    </row>
    <row r="125" spans="1:21" ht="38.25" x14ac:dyDescent="0.25">
      <c r="A125" s="13">
        <v>123</v>
      </c>
      <c r="B125" s="13">
        <v>133</v>
      </c>
      <c r="C125" s="13" t="s">
        <v>133</v>
      </c>
      <c r="D125" s="13" t="s">
        <v>125</v>
      </c>
      <c r="E125" s="16" t="s">
        <v>239</v>
      </c>
      <c r="F125" s="15" t="s">
        <v>243</v>
      </c>
      <c r="G125" s="13" t="s">
        <v>235</v>
      </c>
      <c r="H125" s="15" t="s">
        <v>111</v>
      </c>
      <c r="I125" s="17" t="s">
        <v>89</v>
      </c>
      <c r="J125" s="17">
        <v>1</v>
      </c>
      <c r="K125" s="14"/>
      <c r="L125" s="13"/>
      <c r="M125" s="13">
        <f t="shared" si="4"/>
        <v>1</v>
      </c>
      <c r="N125" s="122">
        <v>28090</v>
      </c>
      <c r="O125" s="18">
        <f>(N125*M125*12)/100000</f>
        <v>3.3708</v>
      </c>
      <c r="P125" s="19">
        <f>((8/100*N125)*M125*12)/100000</f>
        <v>0.26966400000000001</v>
      </c>
      <c r="Q125" s="19">
        <f>((15000*13/100*M125*12))/100000</f>
        <v>0.23400000000000001</v>
      </c>
      <c r="R125" s="14">
        <f t="shared" si="3"/>
        <v>29775.4</v>
      </c>
      <c r="S125" s="18">
        <f>(R125*M125*12)/100000</f>
        <v>3.5730480000000004</v>
      </c>
      <c r="T125" s="18">
        <f>((8/100*R125)*M125*12)/100000</f>
        <v>0.28584384000000002</v>
      </c>
      <c r="U125" s="19">
        <f>((15000*13/100*M125*12))/100000</f>
        <v>0.23400000000000001</v>
      </c>
    </row>
    <row r="126" spans="1:21" ht="25.5" x14ac:dyDescent="0.25">
      <c r="A126" s="13">
        <v>124</v>
      </c>
      <c r="B126" s="13">
        <v>134</v>
      </c>
      <c r="C126" s="13" t="s">
        <v>133</v>
      </c>
      <c r="D126" s="13" t="s">
        <v>125</v>
      </c>
      <c r="E126" s="16" t="s">
        <v>239</v>
      </c>
      <c r="F126" s="15" t="s">
        <v>244</v>
      </c>
      <c r="G126" s="13" t="s">
        <v>235</v>
      </c>
      <c r="H126" s="15" t="s">
        <v>133</v>
      </c>
      <c r="I126" s="17" t="s">
        <v>89</v>
      </c>
      <c r="J126" s="17">
        <v>1</v>
      </c>
      <c r="K126" s="14"/>
      <c r="L126" s="13"/>
      <c r="M126" s="13">
        <f t="shared" si="4"/>
        <v>1</v>
      </c>
      <c r="N126" s="122">
        <v>61649.684800000003</v>
      </c>
      <c r="O126" s="18">
        <f>(N126*M126*12)/100000</f>
        <v>7.3979621760000009</v>
      </c>
      <c r="P126" s="19">
        <f>((8/100*N126)*M126*12)/100000</f>
        <v>0.59183697408000002</v>
      </c>
      <c r="Q126" s="19">
        <f>((15000*13/100*M126*12))/100000</f>
        <v>0.23400000000000001</v>
      </c>
      <c r="R126" s="14">
        <f t="shared" si="3"/>
        <v>65348.665888000003</v>
      </c>
      <c r="S126" s="18">
        <f>(R126*M126*12)/100000</f>
        <v>7.8418399065600006</v>
      </c>
      <c r="T126" s="18">
        <f>((8/100*R126)*M126*12)/100000</f>
        <v>0.62734719252480009</v>
      </c>
      <c r="U126" s="19">
        <f>((15000*13/100*M126*12))/100000</f>
        <v>0.23400000000000001</v>
      </c>
    </row>
    <row r="127" spans="1:21" ht="25.5" x14ac:dyDescent="0.25">
      <c r="A127" s="13">
        <v>125</v>
      </c>
      <c r="B127" s="13">
        <v>135</v>
      </c>
      <c r="C127" s="13" t="s">
        <v>133</v>
      </c>
      <c r="D127" s="13" t="s">
        <v>125</v>
      </c>
      <c r="E127" s="16" t="s">
        <v>245</v>
      </c>
      <c r="F127" s="13" t="s">
        <v>246</v>
      </c>
      <c r="G127" s="13" t="s">
        <v>235</v>
      </c>
      <c r="H127" s="13" t="s">
        <v>133</v>
      </c>
      <c r="I127" s="17" t="s">
        <v>89</v>
      </c>
      <c r="J127" s="17">
        <v>1</v>
      </c>
      <c r="K127" s="14"/>
      <c r="L127" s="13"/>
      <c r="M127" s="13">
        <f t="shared" si="4"/>
        <v>1</v>
      </c>
      <c r="N127" s="122">
        <v>64099.132800000007</v>
      </c>
      <c r="O127" s="18">
        <f>(N127*M127*12)/100000</f>
        <v>7.6918959359999999</v>
      </c>
      <c r="P127" s="19">
        <f>((8/100*N127)*M127*12)/100000</f>
        <v>0.61535167488000009</v>
      </c>
      <c r="Q127" s="19">
        <f>((15000*13/100*M127*12))/100000</f>
        <v>0.23400000000000001</v>
      </c>
      <c r="R127" s="14">
        <f t="shared" si="3"/>
        <v>67945.080768000014</v>
      </c>
      <c r="S127" s="18">
        <f>(R127*M127*12)/100000</f>
        <v>8.1534096921600021</v>
      </c>
      <c r="T127" s="18">
        <f>((8/100*R127)*M127*12)/100000</f>
        <v>0.65227277537280015</v>
      </c>
      <c r="U127" s="19">
        <f>((15000*13/100*M127*12))/100000</f>
        <v>0.23400000000000001</v>
      </c>
    </row>
    <row r="128" spans="1:21" s="21" customFormat="1" ht="38.25" x14ac:dyDescent="0.25">
      <c r="A128" s="13">
        <v>126</v>
      </c>
      <c r="B128" s="13">
        <v>136</v>
      </c>
      <c r="C128" s="13" t="s">
        <v>133</v>
      </c>
      <c r="D128" s="13" t="s">
        <v>125</v>
      </c>
      <c r="E128" s="16" t="s">
        <v>245</v>
      </c>
      <c r="F128" s="13" t="s">
        <v>247</v>
      </c>
      <c r="G128" s="13" t="s">
        <v>235</v>
      </c>
      <c r="H128" s="13" t="s">
        <v>133</v>
      </c>
      <c r="I128" s="17" t="s">
        <v>89</v>
      </c>
      <c r="J128" s="17">
        <v>1</v>
      </c>
      <c r="K128" s="14"/>
      <c r="L128" s="13"/>
      <c r="M128" s="13">
        <f t="shared" si="4"/>
        <v>1</v>
      </c>
      <c r="N128" s="122">
        <v>84744.159200000009</v>
      </c>
      <c r="O128" s="18">
        <f>(N128*M128*12)/100000</f>
        <v>10.169299104000002</v>
      </c>
      <c r="P128" s="19">
        <f>((8/100*N128)*M128*12)/100000</f>
        <v>0.81354392832000011</v>
      </c>
      <c r="Q128" s="19">
        <f>((15000*13/100*M128*12))/100000</f>
        <v>0.23400000000000001</v>
      </c>
      <c r="R128" s="14">
        <f t="shared" si="3"/>
        <v>89828.808752000012</v>
      </c>
      <c r="S128" s="18">
        <f>(R128*M128*12)/100000</f>
        <v>10.779457050240003</v>
      </c>
      <c r="T128" s="18">
        <f>((8/100*R128)*M128*12)/100000</f>
        <v>0.86235656401920013</v>
      </c>
      <c r="U128" s="19">
        <f>((15000*13/100*M128*12))/100000</f>
        <v>0.23400000000000001</v>
      </c>
    </row>
    <row r="129" spans="1:21" ht="25.5" x14ac:dyDescent="0.25">
      <c r="A129" s="13">
        <v>127</v>
      </c>
      <c r="B129" s="13">
        <v>137</v>
      </c>
      <c r="C129" s="13" t="s">
        <v>133</v>
      </c>
      <c r="D129" s="13" t="s">
        <v>125</v>
      </c>
      <c r="E129" s="16" t="s">
        <v>248</v>
      </c>
      <c r="F129" s="13" t="s">
        <v>249</v>
      </c>
      <c r="G129" s="13" t="s">
        <v>235</v>
      </c>
      <c r="H129" s="13" t="s">
        <v>133</v>
      </c>
      <c r="I129" s="17" t="s">
        <v>89</v>
      </c>
      <c r="J129" s="17">
        <v>1</v>
      </c>
      <c r="K129" s="14"/>
      <c r="L129" s="13"/>
      <c r="M129" s="13">
        <f t="shared" si="4"/>
        <v>1</v>
      </c>
      <c r="N129" s="122">
        <v>36306.8868</v>
      </c>
      <c r="O129" s="18">
        <f>(N129*M129*12)/100000</f>
        <v>4.3568264159999996</v>
      </c>
      <c r="P129" s="19">
        <f>((8/100*N129)*M129*12)/100000</f>
        <v>0.34854611328000001</v>
      </c>
      <c r="Q129" s="19">
        <f>((15000*13/100*M129*12))/100000</f>
        <v>0.23400000000000001</v>
      </c>
      <c r="R129" s="14">
        <f t="shared" si="3"/>
        <v>38485.300008000006</v>
      </c>
      <c r="S129" s="18">
        <f>(R129*M129*12)/100000</f>
        <v>4.6182360009600005</v>
      </c>
      <c r="T129" s="18">
        <f>((8/100*R129)*M129*12)/100000</f>
        <v>0.36945888007680006</v>
      </c>
      <c r="U129" s="19">
        <f>((15000*13/100*M129*12))/100000</f>
        <v>0.23400000000000001</v>
      </c>
    </row>
    <row r="130" spans="1:21" x14ac:dyDescent="0.2">
      <c r="A130" s="13">
        <v>128</v>
      </c>
      <c r="B130" s="13">
        <v>138</v>
      </c>
      <c r="C130" s="13" t="s">
        <v>133</v>
      </c>
      <c r="D130" s="13" t="s">
        <v>125</v>
      </c>
      <c r="E130" s="28" t="s">
        <v>248</v>
      </c>
      <c r="F130" s="27" t="s">
        <v>175</v>
      </c>
      <c r="G130" s="13" t="s">
        <v>235</v>
      </c>
      <c r="H130" s="13" t="s">
        <v>133</v>
      </c>
      <c r="I130" s="17" t="s">
        <v>89</v>
      </c>
      <c r="J130" s="17">
        <v>1</v>
      </c>
      <c r="K130" s="14"/>
      <c r="L130" s="13"/>
      <c r="M130" s="13">
        <f t="shared" si="4"/>
        <v>1</v>
      </c>
      <c r="N130" s="122">
        <v>43991.187200000008</v>
      </c>
      <c r="O130" s="18">
        <f>(N130*M130*12)/100000</f>
        <v>5.2789424640000009</v>
      </c>
      <c r="P130" s="19">
        <f>((8/100*N130)*M130*12)/100000</f>
        <v>0.42231539712000005</v>
      </c>
      <c r="Q130" s="19">
        <f>((15000*13/100*M130*12))/100000</f>
        <v>0.23400000000000001</v>
      </c>
      <c r="R130" s="14">
        <f t="shared" si="3"/>
        <v>46630.658432000011</v>
      </c>
      <c r="S130" s="18">
        <f>(R130*M130*12)/100000</f>
        <v>5.5956790118400006</v>
      </c>
      <c r="T130" s="18">
        <f>((8/100*R130)*M130*12)/100000</f>
        <v>0.44765432094720009</v>
      </c>
      <c r="U130" s="19">
        <f>((15000*13/100*M130*12))/100000</f>
        <v>0.23400000000000001</v>
      </c>
    </row>
    <row r="131" spans="1:21" ht="25.5" x14ac:dyDescent="0.25">
      <c r="A131" s="13">
        <v>129</v>
      </c>
      <c r="B131" s="13">
        <v>45</v>
      </c>
      <c r="C131" s="13" t="s">
        <v>111</v>
      </c>
      <c r="D131" s="13" t="s">
        <v>125</v>
      </c>
      <c r="E131" s="16" t="s">
        <v>250</v>
      </c>
      <c r="F131" s="13" t="s">
        <v>251</v>
      </c>
      <c r="G131" s="13" t="s">
        <v>111</v>
      </c>
      <c r="H131" s="13" t="s">
        <v>111</v>
      </c>
      <c r="I131" s="17" t="s">
        <v>89</v>
      </c>
      <c r="J131" s="17">
        <v>23</v>
      </c>
      <c r="K131" s="14"/>
      <c r="L131" s="13"/>
      <c r="M131" s="13">
        <f t="shared" si="4"/>
        <v>23</v>
      </c>
      <c r="N131" s="122">
        <v>49326.04</v>
      </c>
      <c r="O131" s="18">
        <f>(N131*M131*12)/100000</f>
        <v>136.13987039999998</v>
      </c>
      <c r="P131" s="19">
        <f>((8/100*N131)*M131*12)/100000</f>
        <v>10.891189632000001</v>
      </c>
      <c r="Q131" s="19">
        <f>((15000*13/100*M131*12))/100000</f>
        <v>5.3819999999999997</v>
      </c>
      <c r="R131" s="14">
        <f t="shared" si="3"/>
        <v>52285.602400000003</v>
      </c>
      <c r="S131" s="18">
        <f>(R131*M131*12)/100000</f>
        <v>144.30826262400001</v>
      </c>
      <c r="T131" s="18">
        <f>((8/100*R131)*M131*12)/100000</f>
        <v>11.544661009920002</v>
      </c>
      <c r="U131" s="19">
        <f>((15000*13/100*M131*12))/100000</f>
        <v>5.3819999999999997</v>
      </c>
    </row>
    <row r="132" spans="1:21" x14ac:dyDescent="0.25">
      <c r="A132" s="13">
        <v>130</v>
      </c>
      <c r="B132" s="13">
        <v>46</v>
      </c>
      <c r="C132" s="13" t="s">
        <v>111</v>
      </c>
      <c r="D132" s="13" t="s">
        <v>125</v>
      </c>
      <c r="E132" s="16" t="s">
        <v>250</v>
      </c>
      <c r="F132" s="13" t="s">
        <v>252</v>
      </c>
      <c r="G132" s="13" t="s">
        <v>111</v>
      </c>
      <c r="H132" s="13" t="s">
        <v>111</v>
      </c>
      <c r="I132" s="17" t="s">
        <v>89</v>
      </c>
      <c r="J132" s="17">
        <v>23</v>
      </c>
      <c r="K132" s="14"/>
      <c r="L132" s="13"/>
      <c r="M132" s="13">
        <f t="shared" si="4"/>
        <v>23</v>
      </c>
      <c r="N132" s="122">
        <v>49326.04</v>
      </c>
      <c r="O132" s="18">
        <f>(N132*M132*12)/100000</f>
        <v>136.13987039999998</v>
      </c>
      <c r="P132" s="19">
        <f>((8/100*N132)*M132*12)/100000</f>
        <v>10.891189632000001</v>
      </c>
      <c r="Q132" s="19">
        <f>((15000*13/100*M132*12))/100000</f>
        <v>5.3819999999999997</v>
      </c>
      <c r="R132" s="14">
        <f t="shared" ref="R132:R186" si="5">N132*1.06</f>
        <v>52285.602400000003</v>
      </c>
      <c r="S132" s="18">
        <f>(R132*M132*12)/100000</f>
        <v>144.30826262400001</v>
      </c>
      <c r="T132" s="18">
        <f>((8/100*R132)*M132*12)/100000</f>
        <v>11.544661009920002</v>
      </c>
      <c r="U132" s="19">
        <f>((15000*13/100*M132*12))/100000</f>
        <v>5.3819999999999997</v>
      </c>
    </row>
    <row r="133" spans="1:21" ht="25.5" x14ac:dyDescent="0.25">
      <c r="A133" s="13">
        <v>131</v>
      </c>
      <c r="B133" s="13">
        <v>47</v>
      </c>
      <c r="C133" s="13" t="s">
        <v>111</v>
      </c>
      <c r="D133" s="13" t="s">
        <v>125</v>
      </c>
      <c r="E133" s="16" t="s">
        <v>250</v>
      </c>
      <c r="F133" s="13" t="s">
        <v>253</v>
      </c>
      <c r="G133" s="13" t="s">
        <v>111</v>
      </c>
      <c r="H133" s="13" t="s">
        <v>111</v>
      </c>
      <c r="I133" s="17" t="s">
        <v>89</v>
      </c>
      <c r="J133" s="17">
        <v>23</v>
      </c>
      <c r="K133" s="14"/>
      <c r="L133" s="13"/>
      <c r="M133" s="13">
        <f t="shared" si="4"/>
        <v>23</v>
      </c>
      <c r="N133" s="122">
        <v>69438.48000000001</v>
      </c>
      <c r="O133" s="18">
        <f>(N133*M133*12)/100000</f>
        <v>191.65020480000004</v>
      </c>
      <c r="P133" s="19">
        <f>((8/100*N133)*M133*12)/100000</f>
        <v>15.332016384000003</v>
      </c>
      <c r="Q133" s="19">
        <f>((15000*13/100*M133*12))/100000</f>
        <v>5.3819999999999997</v>
      </c>
      <c r="R133" s="14">
        <f t="shared" si="5"/>
        <v>73604.788800000009</v>
      </c>
      <c r="S133" s="18">
        <f>(R133*M133*12)/100000</f>
        <v>203.14921708800003</v>
      </c>
      <c r="T133" s="18">
        <f>((8/100*R133)*M133*12)/100000</f>
        <v>16.25193736704</v>
      </c>
      <c r="U133" s="19">
        <f>((15000*13/100*M133*12))/100000</f>
        <v>5.3819999999999997</v>
      </c>
    </row>
    <row r="134" spans="1:21" ht="25.5" x14ac:dyDescent="0.25">
      <c r="A134" s="13">
        <v>132</v>
      </c>
      <c r="B134" s="13">
        <v>48</v>
      </c>
      <c r="C134" s="13" t="s">
        <v>111</v>
      </c>
      <c r="D134" s="13" t="s">
        <v>125</v>
      </c>
      <c r="E134" s="16" t="s">
        <v>254</v>
      </c>
      <c r="F134" s="13" t="s">
        <v>255</v>
      </c>
      <c r="G134" s="13" t="s">
        <v>111</v>
      </c>
      <c r="H134" s="13" t="s">
        <v>111</v>
      </c>
      <c r="I134" s="17" t="s">
        <v>89</v>
      </c>
      <c r="J134" s="17">
        <v>23</v>
      </c>
      <c r="K134" s="14"/>
      <c r="L134" s="13"/>
      <c r="M134" s="13">
        <f t="shared" si="4"/>
        <v>23</v>
      </c>
      <c r="N134" s="122">
        <v>33483.279999999999</v>
      </c>
      <c r="O134" s="18">
        <f>(N134*M134*12)/100000</f>
        <v>92.413852799999987</v>
      </c>
      <c r="P134" s="19">
        <f>((8/100*N134)*M134*12)/100000</f>
        <v>7.3931082240000006</v>
      </c>
      <c r="Q134" s="19">
        <f>((15000*13/100*M134*12))/100000</f>
        <v>5.3819999999999997</v>
      </c>
      <c r="R134" s="14">
        <f t="shared" si="5"/>
        <v>35492.2768</v>
      </c>
      <c r="S134" s="18">
        <f>(R134*M134*12)/100000</f>
        <v>97.958683968000003</v>
      </c>
      <c r="T134" s="18">
        <f>((8/100*R134)*M134*12)/100000</f>
        <v>7.8366947174399995</v>
      </c>
      <c r="U134" s="19">
        <f>((15000*13/100*M134*12))/100000</f>
        <v>5.3819999999999997</v>
      </c>
    </row>
    <row r="135" spans="1:21" x14ac:dyDescent="0.25">
      <c r="A135" s="13">
        <v>133</v>
      </c>
      <c r="B135" s="13">
        <v>49</v>
      </c>
      <c r="C135" s="13" t="s">
        <v>111</v>
      </c>
      <c r="D135" s="13" t="s">
        <v>125</v>
      </c>
      <c r="E135" s="16" t="s">
        <v>256</v>
      </c>
      <c r="F135" s="13" t="s">
        <v>257</v>
      </c>
      <c r="G135" s="13" t="s">
        <v>111</v>
      </c>
      <c r="H135" s="13" t="s">
        <v>111</v>
      </c>
      <c r="I135" s="17" t="s">
        <v>89</v>
      </c>
      <c r="J135" s="17">
        <v>23</v>
      </c>
      <c r="K135" s="14"/>
      <c r="L135" s="13"/>
      <c r="M135" s="13">
        <f t="shared" si="4"/>
        <v>23</v>
      </c>
      <c r="N135" s="122">
        <v>37415.880000000005</v>
      </c>
      <c r="O135" s="18">
        <f>(N135*M135*12)/100000</f>
        <v>103.2678288</v>
      </c>
      <c r="P135" s="19">
        <f>((8/100*N135)*M135*12)/100000</f>
        <v>8.2614263040000022</v>
      </c>
      <c r="Q135" s="19">
        <f>((15000*13/100*M135*12))/100000</f>
        <v>5.3819999999999997</v>
      </c>
      <c r="R135" s="14">
        <f t="shared" si="5"/>
        <v>39660.832800000004</v>
      </c>
      <c r="S135" s="18">
        <f>(R135*M135*12)/100000</f>
        <v>109.463898528</v>
      </c>
      <c r="T135" s="18">
        <f>((8/100*R135)*M135*12)/100000</f>
        <v>8.7571118822400003</v>
      </c>
      <c r="U135" s="19">
        <f>((15000*13/100*M135*12))/100000</f>
        <v>5.3819999999999997</v>
      </c>
    </row>
    <row r="136" spans="1:21" x14ac:dyDescent="0.25">
      <c r="A136" s="13">
        <v>134</v>
      </c>
      <c r="B136" s="13">
        <v>50</v>
      </c>
      <c r="C136" s="13" t="s">
        <v>111</v>
      </c>
      <c r="D136" s="13" t="s">
        <v>125</v>
      </c>
      <c r="E136" s="16" t="s">
        <v>258</v>
      </c>
      <c r="F136" s="13" t="s">
        <v>175</v>
      </c>
      <c r="G136" s="13" t="s">
        <v>111</v>
      </c>
      <c r="H136" s="13" t="s">
        <v>111</v>
      </c>
      <c r="I136" s="17" t="s">
        <v>89</v>
      </c>
      <c r="J136" s="17">
        <v>23</v>
      </c>
      <c r="K136" s="14"/>
      <c r="L136" s="13"/>
      <c r="M136" s="13">
        <f t="shared" si="4"/>
        <v>23</v>
      </c>
      <c r="N136" s="122">
        <v>27528.2</v>
      </c>
      <c r="O136" s="18">
        <f>(N136*M136*12)/100000</f>
        <v>75.977831999999992</v>
      </c>
      <c r="P136" s="19">
        <f>((8/100*N136)*M136*12)/100000</f>
        <v>6.0782265600000009</v>
      </c>
      <c r="Q136" s="19">
        <f>((15000*13/100*M136*12))/100000</f>
        <v>5.3819999999999997</v>
      </c>
      <c r="R136" s="14">
        <f t="shared" si="5"/>
        <v>29179.892000000003</v>
      </c>
      <c r="S136" s="18">
        <f>(R136*M136*12)/100000</f>
        <v>80.536501920000006</v>
      </c>
      <c r="T136" s="18">
        <f>((8/100*R136)*M136*12)/100000</f>
        <v>6.4429201536000011</v>
      </c>
      <c r="U136" s="19">
        <f>((15000*13/100*M136*12))/100000</f>
        <v>5.3819999999999997</v>
      </c>
    </row>
    <row r="137" spans="1:21" x14ac:dyDescent="0.25">
      <c r="A137" s="13">
        <v>135</v>
      </c>
      <c r="B137" s="13">
        <v>51</v>
      </c>
      <c r="C137" s="13" t="s">
        <v>111</v>
      </c>
      <c r="D137" s="13" t="s">
        <v>125</v>
      </c>
      <c r="E137" s="16" t="s">
        <v>259</v>
      </c>
      <c r="F137" s="13" t="s">
        <v>218</v>
      </c>
      <c r="G137" s="13" t="s">
        <v>111</v>
      </c>
      <c r="H137" s="13"/>
      <c r="I137" s="17" t="s">
        <v>89</v>
      </c>
      <c r="J137" s="22">
        <v>23</v>
      </c>
      <c r="K137" s="14"/>
      <c r="L137" s="13"/>
      <c r="M137" s="13">
        <f t="shared" si="4"/>
        <v>23</v>
      </c>
      <c r="N137" s="122">
        <v>25168.640000000003</v>
      </c>
      <c r="O137" s="18">
        <f>(N137*M137*12)/100000</f>
        <v>69.465446400000005</v>
      </c>
      <c r="P137" s="19">
        <f>((8/100*N137)*M137*12)/100000</f>
        <v>5.5572357120000015</v>
      </c>
      <c r="Q137" s="19">
        <f>((15000*13/100*M137*12))/100000</f>
        <v>5.3819999999999997</v>
      </c>
      <c r="R137" s="14">
        <f t="shared" si="5"/>
        <v>26678.758400000006</v>
      </c>
      <c r="S137" s="18">
        <f>(R137*M137*12)/100000</f>
        <v>73.633373184000007</v>
      </c>
      <c r="T137" s="18">
        <f>((8/100*R137)*M137*12)/100000</f>
        <v>5.8906698547200005</v>
      </c>
      <c r="U137" s="19">
        <f>((15000*13/100*M137*12))/100000</f>
        <v>5.3819999999999997</v>
      </c>
    </row>
    <row r="138" spans="1:21" x14ac:dyDescent="0.25">
      <c r="A138" s="13">
        <v>136</v>
      </c>
      <c r="B138" s="13">
        <v>52</v>
      </c>
      <c r="C138" s="13" t="s">
        <v>111</v>
      </c>
      <c r="D138" s="13" t="s">
        <v>125</v>
      </c>
      <c r="E138" s="16" t="s">
        <v>260</v>
      </c>
      <c r="F138" s="13" t="s">
        <v>220</v>
      </c>
      <c r="G138" s="13" t="s">
        <v>111</v>
      </c>
      <c r="H138" s="13" t="s">
        <v>111</v>
      </c>
      <c r="I138" s="17" t="s">
        <v>89</v>
      </c>
      <c r="J138" s="29">
        <v>26</v>
      </c>
      <c r="K138" s="14"/>
      <c r="L138" s="13"/>
      <c r="M138" s="13">
        <f t="shared" si="4"/>
        <v>26</v>
      </c>
      <c r="N138" s="122">
        <v>27640.560000000001</v>
      </c>
      <c r="O138" s="18">
        <f>(N138*M138*12)/100000</f>
        <v>86.238547200000014</v>
      </c>
      <c r="P138" s="19">
        <f>((8/100*N138)*M138*12)/100000</f>
        <v>6.8990837760000003</v>
      </c>
      <c r="Q138" s="19">
        <f>((15000*13/100*M138*12))/100000</f>
        <v>6.0839999999999996</v>
      </c>
      <c r="R138" s="14">
        <f t="shared" si="5"/>
        <v>29298.993600000002</v>
      </c>
      <c r="S138" s="18">
        <f>(R138*M138*12)/100000</f>
        <v>91.412860031999998</v>
      </c>
      <c r="T138" s="18">
        <f>((8/100*R138)*M138*12)/100000</f>
        <v>7.3130288025599999</v>
      </c>
      <c r="U138" s="19">
        <f>((15000*13/100*M138*12))/100000</f>
        <v>6.0839999999999996</v>
      </c>
    </row>
    <row r="139" spans="1:21" ht="25.5" x14ac:dyDescent="0.25">
      <c r="A139" s="13">
        <v>137</v>
      </c>
      <c r="B139" s="13">
        <v>53</v>
      </c>
      <c r="C139" s="13" t="s">
        <v>111</v>
      </c>
      <c r="D139" s="13" t="s">
        <v>125</v>
      </c>
      <c r="E139" s="16" t="s">
        <v>261</v>
      </c>
      <c r="F139" s="13" t="s">
        <v>262</v>
      </c>
      <c r="G139" s="13" t="s">
        <v>111</v>
      </c>
      <c r="H139" s="13" t="s">
        <v>111</v>
      </c>
      <c r="I139" s="17" t="s">
        <v>89</v>
      </c>
      <c r="J139" s="17">
        <v>23</v>
      </c>
      <c r="K139" s="14"/>
      <c r="L139" s="13"/>
      <c r="M139" s="13">
        <f t="shared" si="4"/>
        <v>23</v>
      </c>
      <c r="N139" s="122">
        <v>49326.04</v>
      </c>
      <c r="O139" s="18">
        <f>(N139*M139*12)/100000</f>
        <v>136.13987039999998</v>
      </c>
      <c r="P139" s="19">
        <f>((8/100*N139)*M139*12)/100000</f>
        <v>10.891189632000001</v>
      </c>
      <c r="Q139" s="19">
        <f>((15000*13/100*M139*12))/100000</f>
        <v>5.3819999999999997</v>
      </c>
      <c r="R139" s="14">
        <f t="shared" si="5"/>
        <v>52285.602400000003</v>
      </c>
      <c r="S139" s="18">
        <f>(R139*M139*12)/100000</f>
        <v>144.30826262400001</v>
      </c>
      <c r="T139" s="18">
        <f>((8/100*R139)*M139*12)/100000</f>
        <v>11.544661009920002</v>
      </c>
      <c r="U139" s="19">
        <f>((15000*13/100*M139*12))/100000</f>
        <v>5.3819999999999997</v>
      </c>
    </row>
    <row r="140" spans="1:21" ht="38.25" x14ac:dyDescent="0.25">
      <c r="A140" s="13">
        <v>138</v>
      </c>
      <c r="B140" s="13">
        <v>54</v>
      </c>
      <c r="C140" s="13" t="s">
        <v>111</v>
      </c>
      <c r="D140" s="13" t="s">
        <v>125</v>
      </c>
      <c r="E140" s="16" t="s">
        <v>263</v>
      </c>
      <c r="F140" s="13" t="s">
        <v>264</v>
      </c>
      <c r="G140" s="13" t="s">
        <v>111</v>
      </c>
      <c r="H140" s="13" t="s">
        <v>111</v>
      </c>
      <c r="I140" s="17" t="s">
        <v>89</v>
      </c>
      <c r="J140" s="17">
        <v>23</v>
      </c>
      <c r="K140" s="14"/>
      <c r="L140" s="13"/>
      <c r="M140" s="13">
        <f t="shared" si="4"/>
        <v>23</v>
      </c>
      <c r="N140" s="122">
        <v>22472</v>
      </c>
      <c r="O140" s="18">
        <f>(N140*M140*12)/100000</f>
        <v>62.02272</v>
      </c>
      <c r="P140" s="19">
        <f>((8/100*N140)*M140*12)/100000</f>
        <v>4.9618175999999998</v>
      </c>
      <c r="Q140" s="19">
        <f>((15000*13/100*M140*12))/100000</f>
        <v>5.3819999999999997</v>
      </c>
      <c r="R140" s="14">
        <f t="shared" si="5"/>
        <v>23820.32</v>
      </c>
      <c r="S140" s="18">
        <f>(R140*M140*12)/100000</f>
        <v>65.744083200000006</v>
      </c>
      <c r="T140" s="18">
        <f>((8/100*R140)*M140*12)/100000</f>
        <v>5.2595266559999994</v>
      </c>
      <c r="U140" s="19">
        <f>((15000*13/100*M140*12))/100000</f>
        <v>5.3819999999999997</v>
      </c>
    </row>
    <row r="141" spans="1:21" ht="25.5" x14ac:dyDescent="0.25">
      <c r="A141" s="13">
        <v>139</v>
      </c>
      <c r="B141" s="13">
        <v>55</v>
      </c>
      <c r="C141" s="13" t="s">
        <v>111</v>
      </c>
      <c r="D141" s="13" t="s">
        <v>125</v>
      </c>
      <c r="E141" s="16" t="s">
        <v>265</v>
      </c>
      <c r="F141" s="13" t="s">
        <v>266</v>
      </c>
      <c r="G141" s="13" t="s">
        <v>111</v>
      </c>
      <c r="H141" s="13" t="s">
        <v>111</v>
      </c>
      <c r="I141" s="17" t="s">
        <v>89</v>
      </c>
      <c r="J141" s="17">
        <v>23</v>
      </c>
      <c r="K141" s="14"/>
      <c r="L141" s="13"/>
      <c r="M141" s="13">
        <f t="shared" si="4"/>
        <v>23</v>
      </c>
      <c r="N141" s="122">
        <v>35393.4</v>
      </c>
      <c r="O141" s="18">
        <f>(N141*M141*12)/100000</f>
        <v>97.685783999999998</v>
      </c>
      <c r="P141" s="19">
        <f>((8/100*N141)*M141*12)/100000</f>
        <v>7.8148627200000007</v>
      </c>
      <c r="Q141" s="19">
        <f>((15000*13/100*M141*12))/100000</f>
        <v>5.3819999999999997</v>
      </c>
      <c r="R141" s="14">
        <f t="shared" si="5"/>
        <v>37517.004000000001</v>
      </c>
      <c r="S141" s="18">
        <f>(R141*M141*12)/100000</f>
        <v>103.54693104</v>
      </c>
      <c r="T141" s="18">
        <f>((8/100*R141)*M141*12)/100000</f>
        <v>8.2837544831999992</v>
      </c>
      <c r="U141" s="19">
        <f>((15000*13/100*M141*12))/100000</f>
        <v>5.3819999999999997</v>
      </c>
    </row>
    <row r="142" spans="1:21" ht="25.5" x14ac:dyDescent="0.25">
      <c r="A142" s="13">
        <v>140</v>
      </c>
      <c r="B142" s="13">
        <v>152</v>
      </c>
      <c r="C142" s="13" t="s">
        <v>111</v>
      </c>
      <c r="D142" s="13" t="s">
        <v>125</v>
      </c>
      <c r="E142" s="16" t="s">
        <v>265</v>
      </c>
      <c r="F142" s="27" t="s">
        <v>267</v>
      </c>
      <c r="G142" s="13" t="s">
        <v>28</v>
      </c>
      <c r="H142" s="13" t="s">
        <v>111</v>
      </c>
      <c r="I142" s="17" t="s">
        <v>89</v>
      </c>
      <c r="J142" s="17">
        <v>2</v>
      </c>
      <c r="K142" s="14"/>
      <c r="L142" s="13"/>
      <c r="M142" s="13">
        <f t="shared" si="4"/>
        <v>2</v>
      </c>
      <c r="N142" s="122">
        <f>15900*1.06</f>
        <v>16854</v>
      </c>
      <c r="O142" s="18">
        <f>(N142*M142*12)/100000</f>
        <v>4.0449599999999997</v>
      </c>
      <c r="P142" s="19">
        <f>((8/100*N142)*M142*12)/100000</f>
        <v>0.32359680000000002</v>
      </c>
      <c r="Q142" s="19">
        <f>((15000*13/100*M142*12))/100000</f>
        <v>0.46800000000000003</v>
      </c>
      <c r="R142" s="14">
        <f t="shared" si="5"/>
        <v>17865.240000000002</v>
      </c>
      <c r="S142" s="18">
        <f>(R142*M142*12)/100000</f>
        <v>4.2876576000000002</v>
      </c>
      <c r="T142" s="18">
        <f>((8/100*R142)*M142*12)/100000</f>
        <v>0.34301260800000005</v>
      </c>
      <c r="U142" s="19">
        <f>((15000*13/100*M142*12))/100000</f>
        <v>0.46800000000000003</v>
      </c>
    </row>
    <row r="143" spans="1:21" s="21" customFormat="1" ht="25.5" x14ac:dyDescent="0.25">
      <c r="A143" s="13">
        <v>141</v>
      </c>
      <c r="B143" s="13">
        <v>153</v>
      </c>
      <c r="C143" s="13" t="s">
        <v>111</v>
      </c>
      <c r="D143" s="13" t="s">
        <v>125</v>
      </c>
      <c r="E143" s="16" t="s">
        <v>148</v>
      </c>
      <c r="F143" s="13" t="s">
        <v>268</v>
      </c>
      <c r="G143" s="13" t="s">
        <v>28</v>
      </c>
      <c r="H143" s="13" t="s">
        <v>111</v>
      </c>
      <c r="I143" s="17" t="s">
        <v>89</v>
      </c>
      <c r="J143" s="17">
        <v>23</v>
      </c>
      <c r="K143" s="14"/>
      <c r="L143" s="13"/>
      <c r="M143" s="13">
        <f t="shared" si="4"/>
        <v>23</v>
      </c>
      <c r="N143" s="122">
        <v>40899.040000000001</v>
      </c>
      <c r="O143" s="18">
        <f>(N143*M143*12)/100000</f>
        <v>112.88135040000002</v>
      </c>
      <c r="P143" s="19">
        <f>((8/100*N143)*M143*12)/100000</f>
        <v>9.0305080320000002</v>
      </c>
      <c r="Q143" s="19">
        <f>((15000*13/100*M143*12))/100000</f>
        <v>5.3819999999999997</v>
      </c>
      <c r="R143" s="14">
        <f t="shared" si="5"/>
        <v>43352.982400000001</v>
      </c>
      <c r="S143" s="18">
        <f>(R143*M143*12)/100000</f>
        <v>119.654231424</v>
      </c>
      <c r="T143" s="18">
        <f>((8/100*R143)*M143*12)/100000</f>
        <v>9.5723385139200001</v>
      </c>
      <c r="U143" s="19">
        <f>((15000*13/100*M143*12))/100000</f>
        <v>5.3819999999999997</v>
      </c>
    </row>
    <row r="144" spans="1:21" s="21" customFormat="1" ht="15" x14ac:dyDescent="0.25">
      <c r="A144" s="13">
        <v>142</v>
      </c>
      <c r="B144" s="13">
        <v>154</v>
      </c>
      <c r="C144" s="13" t="s">
        <v>111</v>
      </c>
      <c r="D144" s="13" t="s">
        <v>125</v>
      </c>
      <c r="E144" s="16" t="s">
        <v>148</v>
      </c>
      <c r="F144" s="13" t="s">
        <v>269</v>
      </c>
      <c r="G144" s="13" t="s">
        <v>28</v>
      </c>
      <c r="H144" s="13" t="s">
        <v>28</v>
      </c>
      <c r="I144" s="17" t="s">
        <v>89</v>
      </c>
      <c r="J144" s="17">
        <v>60</v>
      </c>
      <c r="K144" s="14"/>
      <c r="L144" s="13"/>
      <c r="M144" s="13">
        <f t="shared" si="4"/>
        <v>60</v>
      </c>
      <c r="N144" s="122">
        <v>25618.080000000002</v>
      </c>
      <c r="O144" s="18">
        <f>(N144*M144*12)/100000</f>
        <v>184.45017600000003</v>
      </c>
      <c r="P144" s="19">
        <f>((8/100*N144)*M144*12)/100000</f>
        <v>14.756014080000003</v>
      </c>
      <c r="Q144" s="19">
        <f>((15000*13/100*M144*12))/100000</f>
        <v>14.04</v>
      </c>
      <c r="R144" s="14">
        <f t="shared" si="5"/>
        <v>27155.164800000002</v>
      </c>
      <c r="S144" s="18">
        <f>(R144*M144*12)/100000</f>
        <v>195.51718656</v>
      </c>
      <c r="T144" s="18">
        <f>((8/100*R144)*M144*12)/100000</f>
        <v>15.641374924800001</v>
      </c>
      <c r="U144" s="19">
        <f>((15000*13/100*M144*12))/100000</f>
        <v>14.04</v>
      </c>
    </row>
    <row r="145" spans="1:21" x14ac:dyDescent="0.25">
      <c r="A145" s="13">
        <v>143</v>
      </c>
      <c r="B145" s="13">
        <v>56</v>
      </c>
      <c r="C145" s="13" t="s">
        <v>111</v>
      </c>
      <c r="D145" s="13" t="s">
        <v>125</v>
      </c>
      <c r="E145" s="16" t="s">
        <v>270</v>
      </c>
      <c r="F145" s="13" t="s">
        <v>220</v>
      </c>
      <c r="G145" s="13" t="s">
        <v>111</v>
      </c>
      <c r="H145" s="13" t="s">
        <v>111</v>
      </c>
      <c r="I145" s="17" t="s">
        <v>89</v>
      </c>
      <c r="J145" s="13">
        <v>23</v>
      </c>
      <c r="K145" s="14"/>
      <c r="L145" s="13"/>
      <c r="M145" s="13">
        <f t="shared" si="4"/>
        <v>23</v>
      </c>
      <c r="N145" s="122">
        <v>14606.800000000001</v>
      </c>
      <c r="O145" s="18">
        <f>(N145*M145*12)/100000</f>
        <v>40.314768000000001</v>
      </c>
      <c r="P145" s="19">
        <f>((8/100*N145)*M145*12)/100000</f>
        <v>3.2251814400000005</v>
      </c>
      <c r="Q145" s="19">
        <f>((15000*13/100*M145*12))/100000</f>
        <v>5.3819999999999997</v>
      </c>
      <c r="R145" s="14">
        <f t="shared" si="5"/>
        <v>15483.208000000002</v>
      </c>
      <c r="S145" s="18">
        <f>(R145*M145*12)/100000</f>
        <v>42.733654080000008</v>
      </c>
      <c r="T145" s="18">
        <f>((8/100*R145)*M145*12)/100000</f>
        <v>3.4186923264000004</v>
      </c>
      <c r="U145" s="19">
        <f>((15000*13/100*M145*12))/100000</f>
        <v>5.3819999999999997</v>
      </c>
    </row>
    <row r="146" spans="1:21" ht="25.5" x14ac:dyDescent="0.25">
      <c r="A146" s="13">
        <v>144</v>
      </c>
      <c r="B146" s="13">
        <v>139</v>
      </c>
      <c r="C146" s="13" t="s">
        <v>111</v>
      </c>
      <c r="D146" s="13" t="s">
        <v>125</v>
      </c>
      <c r="E146" s="16" t="s">
        <v>271</v>
      </c>
      <c r="F146" s="15" t="s">
        <v>272</v>
      </c>
      <c r="G146" s="15" t="s">
        <v>235</v>
      </c>
      <c r="H146" s="15" t="s">
        <v>111</v>
      </c>
      <c r="I146" s="17" t="s">
        <v>89</v>
      </c>
      <c r="J146" s="17">
        <v>2</v>
      </c>
      <c r="K146" s="14"/>
      <c r="L146" s="13"/>
      <c r="M146" s="13">
        <f t="shared" si="4"/>
        <v>2</v>
      </c>
      <c r="N146" s="122">
        <v>48314.8</v>
      </c>
      <c r="O146" s="18">
        <f>(N146*M146*12)/100000</f>
        <v>11.595552000000001</v>
      </c>
      <c r="P146" s="19">
        <f>((8/100*N146)*M146*12)/100000</f>
        <v>0.92764415999999994</v>
      </c>
      <c r="Q146" s="19">
        <f>((15000*13/100*M146*12))/100000</f>
        <v>0.46800000000000003</v>
      </c>
      <c r="R146" s="14">
        <f t="shared" si="5"/>
        <v>51213.688000000009</v>
      </c>
      <c r="S146" s="18">
        <f>(R146*M146*12)/100000</f>
        <v>12.291285120000001</v>
      </c>
      <c r="T146" s="18">
        <f>((8/100*R146)*M146*12)/100000</f>
        <v>0.98330280960000038</v>
      </c>
      <c r="U146" s="19">
        <f>((15000*13/100*M146*12))/100000</f>
        <v>0.46800000000000003</v>
      </c>
    </row>
    <row r="147" spans="1:21" ht="38.25" x14ac:dyDescent="0.25">
      <c r="A147" s="13">
        <v>145</v>
      </c>
      <c r="B147" s="13">
        <v>140</v>
      </c>
      <c r="C147" s="13" t="s">
        <v>111</v>
      </c>
      <c r="D147" s="13" t="s">
        <v>125</v>
      </c>
      <c r="E147" s="16" t="s">
        <v>273</v>
      </c>
      <c r="F147" s="13" t="s">
        <v>274</v>
      </c>
      <c r="G147" s="13" t="s">
        <v>235</v>
      </c>
      <c r="H147" s="13" t="s">
        <v>111</v>
      </c>
      <c r="I147" s="17" t="s">
        <v>89</v>
      </c>
      <c r="J147" s="17">
        <v>2</v>
      </c>
      <c r="K147" s="14"/>
      <c r="L147" s="13"/>
      <c r="M147" s="13">
        <f t="shared" si="4"/>
        <v>2</v>
      </c>
      <c r="N147" s="122">
        <v>80899.199999999997</v>
      </c>
      <c r="O147" s="18">
        <f>(N147*M147*12)/100000</f>
        <v>19.415807999999998</v>
      </c>
      <c r="P147" s="19">
        <f>((8/100*N147)*M147*12)/100000</f>
        <v>1.5532646399999999</v>
      </c>
      <c r="Q147" s="19">
        <f>((15000*13/100*M147*12))/100000</f>
        <v>0.46800000000000003</v>
      </c>
      <c r="R147" s="14">
        <f t="shared" si="5"/>
        <v>85753.152000000002</v>
      </c>
      <c r="S147" s="18">
        <f>(R147*M147*12)/100000</f>
        <v>20.580756480000002</v>
      </c>
      <c r="T147" s="18">
        <f>((8/100*R147)*M147*12)/100000</f>
        <v>1.6464605184000001</v>
      </c>
      <c r="U147" s="19">
        <f>((15000*13/100*M147*12))/100000</f>
        <v>0.46800000000000003</v>
      </c>
    </row>
    <row r="148" spans="1:21" x14ac:dyDescent="0.25">
      <c r="A148" s="13">
        <v>146</v>
      </c>
      <c r="B148" s="13">
        <v>61</v>
      </c>
      <c r="C148" s="13" t="s">
        <v>275</v>
      </c>
      <c r="D148" s="13" t="s">
        <v>125</v>
      </c>
      <c r="E148" s="16" t="s">
        <v>276</v>
      </c>
      <c r="F148" s="13" t="s">
        <v>175</v>
      </c>
      <c r="G148" s="13" t="s">
        <v>275</v>
      </c>
      <c r="H148" s="13" t="s">
        <v>275</v>
      </c>
      <c r="I148" s="17" t="s">
        <v>89</v>
      </c>
      <c r="J148" s="17">
        <v>120</v>
      </c>
      <c r="K148" s="14"/>
      <c r="L148" s="13"/>
      <c r="M148" s="13">
        <f t="shared" si="4"/>
        <v>120</v>
      </c>
      <c r="N148" s="122">
        <v>28090</v>
      </c>
      <c r="O148" s="18">
        <f>(N148*M148*12)/100000</f>
        <v>404.49599999999998</v>
      </c>
      <c r="P148" s="19">
        <f>((8/100*N148)*M148*12)/100000</f>
        <v>32.359680000000012</v>
      </c>
      <c r="Q148" s="19">
        <f>((15000*13/100*M148*12))/100000</f>
        <v>28.08</v>
      </c>
      <c r="R148" s="14">
        <f t="shared" si="5"/>
        <v>29775.4</v>
      </c>
      <c r="S148" s="18">
        <f>(R148*M148*12)/100000</f>
        <v>428.76576</v>
      </c>
      <c r="T148" s="18">
        <f>((8/100*R148)*M148*12)/100000</f>
        <v>34.301260800000001</v>
      </c>
      <c r="U148" s="19">
        <f>((15000*13/100*M148*12))/100000</f>
        <v>28.08</v>
      </c>
    </row>
    <row r="149" spans="1:21" x14ac:dyDescent="0.25">
      <c r="A149" s="13">
        <v>147</v>
      </c>
      <c r="B149" s="13">
        <v>62</v>
      </c>
      <c r="C149" s="13" t="s">
        <v>275</v>
      </c>
      <c r="D149" s="13" t="s">
        <v>125</v>
      </c>
      <c r="E149" s="16" t="s">
        <v>277</v>
      </c>
      <c r="F149" s="13" t="s">
        <v>220</v>
      </c>
      <c r="G149" s="13" t="s">
        <v>275</v>
      </c>
      <c r="H149" s="13" t="s">
        <v>275</v>
      </c>
      <c r="I149" s="17" t="s">
        <v>89</v>
      </c>
      <c r="J149" s="30">
        <v>120</v>
      </c>
      <c r="K149" s="14"/>
      <c r="L149" s="13"/>
      <c r="M149" s="13">
        <f t="shared" si="4"/>
        <v>120</v>
      </c>
      <c r="N149" s="122">
        <v>28090</v>
      </c>
      <c r="O149" s="18">
        <f>(N149*M149*12)/100000</f>
        <v>404.49599999999998</v>
      </c>
      <c r="P149" s="19">
        <f>((8/100*N149)*M149*12)/100000</f>
        <v>32.359680000000012</v>
      </c>
      <c r="Q149" s="19">
        <f>((15000*13/100*M149*12))/100000</f>
        <v>28.08</v>
      </c>
      <c r="R149" s="14">
        <f t="shared" si="5"/>
        <v>29775.4</v>
      </c>
      <c r="S149" s="18">
        <f>(R149*M149*12)/100000</f>
        <v>428.76576</v>
      </c>
      <c r="T149" s="18">
        <f>((8/100*R149)*M149*12)/100000</f>
        <v>34.301260800000001</v>
      </c>
      <c r="U149" s="19">
        <f>((15000*13/100*M149*12))/100000</f>
        <v>28.08</v>
      </c>
    </row>
    <row r="150" spans="1:21" ht="25.5" x14ac:dyDescent="0.25">
      <c r="A150" s="13">
        <v>148</v>
      </c>
      <c r="B150" s="13">
        <v>95</v>
      </c>
      <c r="C150" s="13" t="s">
        <v>128</v>
      </c>
      <c r="D150" s="13" t="s">
        <v>278</v>
      </c>
      <c r="E150" s="16" t="s">
        <v>279</v>
      </c>
      <c r="F150" s="15" t="s">
        <v>280</v>
      </c>
      <c r="G150" s="15" t="s">
        <v>76</v>
      </c>
      <c r="H150" s="15" t="s">
        <v>76</v>
      </c>
      <c r="I150" s="17" t="s">
        <v>89</v>
      </c>
      <c r="J150" s="13">
        <v>5</v>
      </c>
      <c r="K150" s="14"/>
      <c r="L150" s="13"/>
      <c r="M150" s="13">
        <f t="shared" si="4"/>
        <v>5</v>
      </c>
      <c r="N150" s="122">
        <v>14606.800000000001</v>
      </c>
      <c r="O150" s="18">
        <f>(N150*M150*12)/100000</f>
        <v>8.7640799999999999</v>
      </c>
      <c r="P150" s="19">
        <f>((8/100*N150)*M150*12)/100000</f>
        <v>0.70112640000000004</v>
      </c>
      <c r="Q150" s="19">
        <f>((15000*13/100*M150*12))/100000</f>
        <v>1.17</v>
      </c>
      <c r="R150" s="14">
        <f t="shared" si="5"/>
        <v>15483.208000000002</v>
      </c>
      <c r="S150" s="18">
        <f>(R150*M150*12)/100000</f>
        <v>9.2899248000000014</v>
      </c>
      <c r="T150" s="18">
        <f>((8/100*R150)*M150*12)/100000</f>
        <v>0.74319398400000003</v>
      </c>
      <c r="U150" s="19">
        <f>((15000*13/100*M150*12))/100000</f>
        <v>1.17</v>
      </c>
    </row>
    <row r="151" spans="1:21" ht="25.5" x14ac:dyDescent="0.25">
      <c r="A151" s="13">
        <v>149</v>
      </c>
      <c r="B151" s="13">
        <v>77</v>
      </c>
      <c r="C151" s="13" t="s">
        <v>128</v>
      </c>
      <c r="D151" s="13" t="s">
        <v>278</v>
      </c>
      <c r="E151" s="16" t="s">
        <v>281</v>
      </c>
      <c r="F151" s="15" t="s">
        <v>280</v>
      </c>
      <c r="G151" s="15" t="s">
        <v>282</v>
      </c>
      <c r="H151" s="15" t="s">
        <v>282</v>
      </c>
      <c r="I151" s="17" t="s">
        <v>89</v>
      </c>
      <c r="J151" s="13">
        <v>13</v>
      </c>
      <c r="K151" s="14"/>
      <c r="L151" s="13"/>
      <c r="M151" s="13">
        <f t="shared" si="4"/>
        <v>13</v>
      </c>
      <c r="N151" s="122">
        <v>14606.800000000001</v>
      </c>
      <c r="O151" s="18">
        <f>(N151*M151*12)/100000</f>
        <v>22.786608000000001</v>
      </c>
      <c r="P151" s="19">
        <f>((8/100*N151)*M151*12)/100000</f>
        <v>1.8229286400000002</v>
      </c>
      <c r="Q151" s="19">
        <f>((15000*13/100*M151*12))/100000</f>
        <v>3.0419999999999998</v>
      </c>
      <c r="R151" s="14">
        <f t="shared" si="5"/>
        <v>15483.208000000002</v>
      </c>
      <c r="S151" s="18">
        <f>(R151*M151*12)/100000</f>
        <v>24.153804480000002</v>
      </c>
      <c r="T151" s="18">
        <f>((8/100*R151)*M151*12)/100000</f>
        <v>1.9323043584000006</v>
      </c>
      <c r="U151" s="19">
        <f>((15000*13/100*M151*12))/100000</f>
        <v>3.0419999999999998</v>
      </c>
    </row>
    <row r="152" spans="1:21" ht="25.5" x14ac:dyDescent="0.25">
      <c r="A152" s="13">
        <v>150</v>
      </c>
      <c r="B152" s="13">
        <v>85</v>
      </c>
      <c r="C152" s="13" t="s">
        <v>111</v>
      </c>
      <c r="D152" s="13" t="s">
        <v>278</v>
      </c>
      <c r="E152" s="16" t="s">
        <v>171</v>
      </c>
      <c r="F152" s="15" t="s">
        <v>280</v>
      </c>
      <c r="G152" s="15" t="s">
        <v>173</v>
      </c>
      <c r="H152" s="15" t="s">
        <v>111</v>
      </c>
      <c r="I152" s="17" t="s">
        <v>89</v>
      </c>
      <c r="J152" s="13">
        <v>23</v>
      </c>
      <c r="K152" s="14"/>
      <c r="L152" s="13"/>
      <c r="M152" s="13">
        <f t="shared" si="4"/>
        <v>23</v>
      </c>
      <c r="N152" s="122">
        <v>20000.080000000002</v>
      </c>
      <c r="O152" s="18">
        <f>(N152*M152*12)/100000</f>
        <v>55.200220800000004</v>
      </c>
      <c r="P152" s="19">
        <f>((8/100*N152)*M152*12)/100000</f>
        <v>4.4160176640000008</v>
      </c>
      <c r="Q152" s="19">
        <f>((15000*13/100*M152*12))/100000</f>
        <v>5.3819999999999997</v>
      </c>
      <c r="R152" s="14">
        <f t="shared" si="5"/>
        <v>21200.084800000004</v>
      </c>
      <c r="S152" s="18">
        <f>(R152*M152*12)/100000</f>
        <v>58.512234048000018</v>
      </c>
      <c r="T152" s="18">
        <f>((8/100*R152)*M152*12)/100000</f>
        <v>4.6809787238400009</v>
      </c>
      <c r="U152" s="19">
        <f>((15000*13/100*M152*12))/100000</f>
        <v>5.3819999999999997</v>
      </c>
    </row>
    <row r="153" spans="1:21" ht="25.5" x14ac:dyDescent="0.25">
      <c r="A153" s="13">
        <v>151</v>
      </c>
      <c r="B153" s="13">
        <v>63</v>
      </c>
      <c r="C153" s="13" t="s">
        <v>275</v>
      </c>
      <c r="D153" s="13" t="s">
        <v>278</v>
      </c>
      <c r="E153" s="16" t="s">
        <v>176</v>
      </c>
      <c r="F153" s="15" t="s">
        <v>280</v>
      </c>
      <c r="G153" s="15" t="s">
        <v>275</v>
      </c>
      <c r="H153" s="15" t="s">
        <v>275</v>
      </c>
      <c r="I153" s="17" t="s">
        <v>89</v>
      </c>
      <c r="J153" s="13">
        <v>184</v>
      </c>
      <c r="K153" s="14"/>
      <c r="L153" s="13"/>
      <c r="M153" s="13">
        <f t="shared" si="4"/>
        <v>184</v>
      </c>
      <c r="N153" s="122">
        <v>20224.8</v>
      </c>
      <c r="O153" s="18">
        <f>(N153*M153*12)/100000</f>
        <v>446.56358399999999</v>
      </c>
      <c r="P153" s="19">
        <f>((8/100*N153)*M153*12)/100000</f>
        <v>35.72508672</v>
      </c>
      <c r="Q153" s="19">
        <f>((15000*13/100*M153*12))/100000</f>
        <v>43.055999999999997</v>
      </c>
      <c r="R153" s="14">
        <f t="shared" si="5"/>
        <v>21438.288</v>
      </c>
      <c r="S153" s="18">
        <f>(R153*M153*12)/100000</f>
        <v>473.35739904000002</v>
      </c>
      <c r="T153" s="18">
        <f>((8/100*R153)*M153*12)/100000</f>
        <v>37.8685919232</v>
      </c>
      <c r="U153" s="19">
        <f>((15000*13/100*M153*12))/100000</f>
        <v>43.055999999999997</v>
      </c>
    </row>
    <row r="154" spans="1:21" ht="25.5" x14ac:dyDescent="0.25">
      <c r="A154" s="13">
        <v>152</v>
      </c>
      <c r="B154" s="13">
        <v>37</v>
      </c>
      <c r="C154" s="13" t="s">
        <v>128</v>
      </c>
      <c r="D154" s="13" t="s">
        <v>278</v>
      </c>
      <c r="E154" s="16" t="s">
        <v>283</v>
      </c>
      <c r="F154" s="15" t="s">
        <v>280</v>
      </c>
      <c r="G154" s="15" t="s">
        <v>133</v>
      </c>
      <c r="H154" s="15" t="s">
        <v>133</v>
      </c>
      <c r="I154" s="17" t="s">
        <v>89</v>
      </c>
      <c r="J154" s="13">
        <v>25</v>
      </c>
      <c r="K154" s="14"/>
      <c r="L154" s="13"/>
      <c r="M154" s="13">
        <f t="shared" si="4"/>
        <v>25</v>
      </c>
      <c r="N154" s="122">
        <v>26284.374800000001</v>
      </c>
      <c r="O154" s="18">
        <f>(N154*M154*12)/100000</f>
        <v>78.853124399999999</v>
      </c>
      <c r="P154" s="19">
        <f>((8/100*N154)*M154*12)/100000</f>
        <v>6.3082499519999997</v>
      </c>
      <c r="Q154" s="19">
        <f>((15000*13/100*M154*12))/100000</f>
        <v>5.85</v>
      </c>
      <c r="R154" s="14">
        <f t="shared" si="5"/>
        <v>27861.437288000005</v>
      </c>
      <c r="S154" s="18">
        <f>(R154*M154*12)/100000</f>
        <v>83.584311864000014</v>
      </c>
      <c r="T154" s="18">
        <f>((8/100*R154)*M154*12)/100000</f>
        <v>6.6867449491200013</v>
      </c>
      <c r="U154" s="19">
        <f>((15000*13/100*M154*12))/100000</f>
        <v>5.85</v>
      </c>
    </row>
    <row r="155" spans="1:21" ht="25.5" x14ac:dyDescent="0.25">
      <c r="A155" s="13">
        <v>153</v>
      </c>
      <c r="B155" s="13">
        <v>41</v>
      </c>
      <c r="C155" s="13" t="s">
        <v>128</v>
      </c>
      <c r="D155" s="13" t="s">
        <v>125</v>
      </c>
      <c r="E155" s="16" t="s">
        <v>284</v>
      </c>
      <c r="F155" s="15" t="s">
        <v>280</v>
      </c>
      <c r="G155" s="15" t="s">
        <v>285</v>
      </c>
      <c r="H155" s="15" t="s">
        <v>285</v>
      </c>
      <c r="I155" s="17" t="s">
        <v>89</v>
      </c>
      <c r="J155" s="13">
        <v>10</v>
      </c>
      <c r="K155" s="14"/>
      <c r="L155" s="13">
        <v>1</v>
      </c>
      <c r="M155" s="13">
        <f t="shared" si="4"/>
        <v>11</v>
      </c>
      <c r="N155" s="122">
        <v>26284.374800000001</v>
      </c>
      <c r="O155" s="18">
        <f>(N155*M155*12)/100000</f>
        <v>34.695374735999998</v>
      </c>
      <c r="P155" s="19">
        <f>((8/100*N155)*M155*12)/100000</f>
        <v>2.7756299788799996</v>
      </c>
      <c r="Q155" s="19">
        <f>((15000*13/100*M155*12))/100000</f>
        <v>2.5739999999999998</v>
      </c>
      <c r="R155" s="14">
        <f t="shared" si="5"/>
        <v>27861.437288000005</v>
      </c>
      <c r="S155" s="18">
        <f>(R155*M155*12)/100000</f>
        <v>36.777097220160009</v>
      </c>
      <c r="T155" s="18">
        <f>((8/100*R155)*M155*12)/100000</f>
        <v>2.9421677776128008</v>
      </c>
      <c r="U155" s="19">
        <f>((15000*13/100*M155*12))/100000</f>
        <v>2.5739999999999998</v>
      </c>
    </row>
    <row r="156" spans="1:21" ht="25.5" x14ac:dyDescent="0.25">
      <c r="A156" s="13">
        <v>154</v>
      </c>
      <c r="B156" s="13">
        <v>42</v>
      </c>
      <c r="C156" s="13" t="s">
        <v>128</v>
      </c>
      <c r="D156" s="13" t="s">
        <v>278</v>
      </c>
      <c r="E156" s="16" t="s">
        <v>286</v>
      </c>
      <c r="F156" s="15" t="s">
        <v>280</v>
      </c>
      <c r="G156" s="15" t="s">
        <v>285</v>
      </c>
      <c r="H156" s="15" t="s">
        <v>285</v>
      </c>
      <c r="I156" s="17" t="s">
        <v>89</v>
      </c>
      <c r="J156" s="13">
        <v>7</v>
      </c>
      <c r="K156" s="14"/>
      <c r="L156" s="13"/>
      <c r="M156" s="13">
        <f t="shared" si="4"/>
        <v>7</v>
      </c>
      <c r="N156" s="122">
        <v>26284.374800000001</v>
      </c>
      <c r="O156" s="18">
        <f>(N156*M156*12)/100000</f>
        <v>22.078874832</v>
      </c>
      <c r="P156" s="19">
        <f>((8/100*N156)*M156*12)/100000</f>
        <v>1.76630998656</v>
      </c>
      <c r="Q156" s="19">
        <f>((15000*13/100*M156*12))/100000</f>
        <v>1.6379999999999999</v>
      </c>
      <c r="R156" s="14">
        <f t="shared" si="5"/>
        <v>27861.437288000005</v>
      </c>
      <c r="S156" s="18">
        <f>(R156*M156*12)/100000</f>
        <v>23.403607321920003</v>
      </c>
      <c r="T156" s="18">
        <f>((8/100*R156)*M156*12)/100000</f>
        <v>1.8722885857536007</v>
      </c>
      <c r="U156" s="19">
        <f>((15000*13/100*M156*12))/100000</f>
        <v>1.6379999999999999</v>
      </c>
    </row>
    <row r="157" spans="1:21" ht="25.5" x14ac:dyDescent="0.25">
      <c r="A157" s="13">
        <v>155</v>
      </c>
      <c r="B157" s="13">
        <v>91</v>
      </c>
      <c r="C157" s="13" t="s">
        <v>111</v>
      </c>
      <c r="D157" s="13" t="s">
        <v>278</v>
      </c>
      <c r="E157" s="16" t="s">
        <v>287</v>
      </c>
      <c r="F157" s="15" t="s">
        <v>280</v>
      </c>
      <c r="G157" s="15" t="s">
        <v>288</v>
      </c>
      <c r="H157" s="15" t="s">
        <v>111</v>
      </c>
      <c r="I157" s="17" t="s">
        <v>89</v>
      </c>
      <c r="J157" s="13">
        <v>32</v>
      </c>
      <c r="K157" s="14"/>
      <c r="L157" s="13"/>
      <c r="M157" s="13">
        <f t="shared" si="4"/>
        <v>32</v>
      </c>
      <c r="N157" s="122">
        <v>20000.080000000002</v>
      </c>
      <c r="O157" s="18">
        <f>(N157*M157*12)/100000</f>
        <v>76.800307200000006</v>
      </c>
      <c r="P157" s="19">
        <f>((8/100*N157)*M157*12)/100000</f>
        <v>6.1440245760000005</v>
      </c>
      <c r="Q157" s="19">
        <f>((15000*13/100*M157*12))/100000</f>
        <v>7.4880000000000004</v>
      </c>
      <c r="R157" s="14">
        <f t="shared" si="5"/>
        <v>21200.084800000004</v>
      </c>
      <c r="S157" s="18">
        <f>(R157*M157*12)/100000</f>
        <v>81.408325632000015</v>
      </c>
      <c r="T157" s="18">
        <f>((8/100*R157)*M157*12)/100000</f>
        <v>6.5126660505600018</v>
      </c>
      <c r="U157" s="19">
        <f>((15000*13/100*M157*12))/100000</f>
        <v>7.4880000000000004</v>
      </c>
    </row>
    <row r="158" spans="1:21" ht="25.5" x14ac:dyDescent="0.25">
      <c r="A158" s="13">
        <v>156</v>
      </c>
      <c r="B158" s="13">
        <v>57</v>
      </c>
      <c r="C158" s="13" t="s">
        <v>111</v>
      </c>
      <c r="D158" s="13" t="s">
        <v>278</v>
      </c>
      <c r="E158" s="16" t="s">
        <v>287</v>
      </c>
      <c r="F158" s="15" t="s">
        <v>280</v>
      </c>
      <c r="G158" s="15" t="s">
        <v>111</v>
      </c>
      <c r="H158" s="15" t="s">
        <v>111</v>
      </c>
      <c r="I158" s="17" t="s">
        <v>89</v>
      </c>
      <c r="J158" s="13">
        <v>46</v>
      </c>
      <c r="K158" s="14"/>
      <c r="L158" s="13"/>
      <c r="M158" s="13">
        <f t="shared" si="4"/>
        <v>46</v>
      </c>
      <c r="N158" s="122">
        <v>20000.080000000002</v>
      </c>
      <c r="O158" s="18">
        <f>(N158*M158*12)/100000</f>
        <v>110.40044160000001</v>
      </c>
      <c r="P158" s="19">
        <f>((8/100*N158)*M158*12)/100000</f>
        <v>8.8320353280000017</v>
      </c>
      <c r="Q158" s="19">
        <f>((15000*13/100*M158*12))/100000</f>
        <v>10.763999999999999</v>
      </c>
      <c r="R158" s="14">
        <f t="shared" si="5"/>
        <v>21200.084800000004</v>
      </c>
      <c r="S158" s="18">
        <f>(R158*M158*12)/100000</f>
        <v>117.02446809600004</v>
      </c>
      <c r="T158" s="18">
        <f>((8/100*R158)*M158*12)/100000</f>
        <v>9.3619574476800018</v>
      </c>
      <c r="U158" s="19">
        <f>((15000*13/100*M158*12))/100000</f>
        <v>10.763999999999999</v>
      </c>
    </row>
    <row r="159" spans="1:21" ht="25.5" x14ac:dyDescent="0.25">
      <c r="A159" s="13">
        <v>157</v>
      </c>
      <c r="B159" s="13">
        <v>86</v>
      </c>
      <c r="C159" s="13" t="s">
        <v>111</v>
      </c>
      <c r="D159" s="13" t="s">
        <v>278</v>
      </c>
      <c r="E159" s="16" t="s">
        <v>287</v>
      </c>
      <c r="F159" s="15" t="s">
        <v>280</v>
      </c>
      <c r="G159" s="15" t="s">
        <v>289</v>
      </c>
      <c r="H159" s="15" t="s">
        <v>111</v>
      </c>
      <c r="I159" s="17" t="s">
        <v>89</v>
      </c>
      <c r="J159" s="13">
        <v>23</v>
      </c>
      <c r="K159" s="14"/>
      <c r="L159" s="13"/>
      <c r="M159" s="13">
        <f t="shared" ref="M159:M187" si="6">+J159+K159+L159</f>
        <v>23</v>
      </c>
      <c r="N159" s="122">
        <v>20000.080000000002</v>
      </c>
      <c r="O159" s="18">
        <f>(N159*M159*12)/100000</f>
        <v>55.200220800000004</v>
      </c>
      <c r="P159" s="19">
        <f>((8/100*N159)*M159*12)/100000</f>
        <v>4.4160176640000008</v>
      </c>
      <c r="Q159" s="19">
        <f>((15000*13/100*M159*12))/100000</f>
        <v>5.3819999999999997</v>
      </c>
      <c r="R159" s="14">
        <f t="shared" si="5"/>
        <v>21200.084800000004</v>
      </c>
      <c r="S159" s="18">
        <f>(R159*M159*12)/100000</f>
        <v>58.512234048000018</v>
      </c>
      <c r="T159" s="18">
        <f>((8/100*R159)*M159*12)/100000</f>
        <v>4.6809787238400009</v>
      </c>
      <c r="U159" s="19">
        <f>((15000*13/100*M159*12))/100000</f>
        <v>5.3819999999999997</v>
      </c>
    </row>
    <row r="160" spans="1:21" ht="25.5" x14ac:dyDescent="0.25">
      <c r="A160" s="13">
        <v>158</v>
      </c>
      <c r="B160" s="13">
        <v>147</v>
      </c>
      <c r="C160" s="13" t="s">
        <v>111</v>
      </c>
      <c r="D160" s="13" t="s">
        <v>278</v>
      </c>
      <c r="E160" s="16" t="s">
        <v>290</v>
      </c>
      <c r="F160" s="15" t="s">
        <v>280</v>
      </c>
      <c r="G160" s="15" t="s">
        <v>291</v>
      </c>
      <c r="H160" s="15" t="s">
        <v>111</v>
      </c>
      <c r="I160" s="17" t="s">
        <v>89</v>
      </c>
      <c r="J160" s="13">
        <v>23</v>
      </c>
      <c r="K160" s="14"/>
      <c r="L160" s="13"/>
      <c r="M160" s="13">
        <f t="shared" si="6"/>
        <v>23</v>
      </c>
      <c r="N160" s="122">
        <v>20000.080000000002</v>
      </c>
      <c r="O160" s="18">
        <f>(N160*M160*12)/100000</f>
        <v>55.200220800000004</v>
      </c>
      <c r="P160" s="19">
        <f>((8/100*N160)*M160*12)/100000</f>
        <v>4.4160176640000008</v>
      </c>
      <c r="Q160" s="19">
        <f>((15000*13/100*M160*12))/100000</f>
        <v>5.3819999999999997</v>
      </c>
      <c r="R160" s="14">
        <f t="shared" si="5"/>
        <v>21200.084800000004</v>
      </c>
      <c r="S160" s="18">
        <f>(R160*M160*12)/100000</f>
        <v>58.512234048000018</v>
      </c>
      <c r="T160" s="18">
        <f>((8/100*R160)*M160*12)/100000</f>
        <v>4.6809787238400009</v>
      </c>
      <c r="U160" s="19">
        <f>((15000*13/100*M160*12))/100000</f>
        <v>5.3819999999999997</v>
      </c>
    </row>
    <row r="161" spans="1:21" ht="25.5" x14ac:dyDescent="0.25">
      <c r="A161" s="13">
        <v>159</v>
      </c>
      <c r="B161" s="13">
        <v>155</v>
      </c>
      <c r="C161" s="13" t="s">
        <v>111</v>
      </c>
      <c r="D161" s="13" t="s">
        <v>278</v>
      </c>
      <c r="E161" s="16" t="s">
        <v>290</v>
      </c>
      <c r="F161" s="15" t="s">
        <v>280</v>
      </c>
      <c r="G161" s="15" t="s">
        <v>28</v>
      </c>
      <c r="H161" s="15" t="s">
        <v>111</v>
      </c>
      <c r="I161" s="17" t="s">
        <v>89</v>
      </c>
      <c r="J161" s="13">
        <v>26</v>
      </c>
      <c r="K161" s="14"/>
      <c r="L161" s="13"/>
      <c r="M161" s="13">
        <f t="shared" si="6"/>
        <v>26</v>
      </c>
      <c r="N161" s="122">
        <v>20000.080000000002</v>
      </c>
      <c r="O161" s="18">
        <f>(N161*M161*12)/100000</f>
        <v>62.400249600000009</v>
      </c>
      <c r="P161" s="19">
        <f>((8/100*N161)*M161*12)/100000</f>
        <v>4.9920199680000001</v>
      </c>
      <c r="Q161" s="19">
        <f>((15000*13/100*M161*12))/100000</f>
        <v>6.0839999999999996</v>
      </c>
      <c r="R161" s="14">
        <f t="shared" si="5"/>
        <v>21200.084800000004</v>
      </c>
      <c r="S161" s="18">
        <f>(R161*M161*12)/100000</f>
        <v>66.144264576000012</v>
      </c>
      <c r="T161" s="18">
        <f>((8/100*R161)*M161*12)/100000</f>
        <v>5.2915411660800009</v>
      </c>
      <c r="U161" s="19">
        <f>((15000*13/100*M161*12))/100000</f>
        <v>6.0839999999999996</v>
      </c>
    </row>
    <row r="162" spans="1:21" ht="25.5" x14ac:dyDescent="0.25">
      <c r="A162" s="13">
        <v>160</v>
      </c>
      <c r="B162" s="13">
        <v>117</v>
      </c>
      <c r="C162" s="13" t="s">
        <v>111</v>
      </c>
      <c r="D162" s="13" t="s">
        <v>278</v>
      </c>
      <c r="E162" s="16" t="s">
        <v>292</v>
      </c>
      <c r="F162" s="15" t="s">
        <v>280</v>
      </c>
      <c r="G162" s="15" t="s">
        <v>116</v>
      </c>
      <c r="H162" s="15" t="s">
        <v>111</v>
      </c>
      <c r="I162" s="17" t="s">
        <v>89</v>
      </c>
      <c r="J162" s="13">
        <v>26</v>
      </c>
      <c r="K162" s="14"/>
      <c r="L162" s="13"/>
      <c r="M162" s="13">
        <f t="shared" si="6"/>
        <v>26</v>
      </c>
      <c r="N162" s="122">
        <v>20000.080000000002</v>
      </c>
      <c r="O162" s="18">
        <f>(N162*M162*12)/100000</f>
        <v>62.400249600000009</v>
      </c>
      <c r="P162" s="19">
        <f>((8/100*N162)*M162*12)/100000</f>
        <v>4.9920199680000001</v>
      </c>
      <c r="Q162" s="19">
        <f>((15000*13/100*M162*12))/100000</f>
        <v>6.0839999999999996</v>
      </c>
      <c r="R162" s="14">
        <f t="shared" si="5"/>
        <v>21200.084800000004</v>
      </c>
      <c r="S162" s="18">
        <f>(R162*M162*12)/100000</f>
        <v>66.144264576000012</v>
      </c>
      <c r="T162" s="18">
        <f>((8/100*R162)*M162*12)/100000</f>
        <v>5.2915411660800009</v>
      </c>
      <c r="U162" s="19">
        <f>((15000*13/100*M162*12))/100000</f>
        <v>6.0839999999999996</v>
      </c>
    </row>
    <row r="163" spans="1:21" ht="25.5" x14ac:dyDescent="0.25">
      <c r="A163" s="13">
        <v>161</v>
      </c>
      <c r="B163" s="13">
        <v>64</v>
      </c>
      <c r="C163" s="13" t="s">
        <v>275</v>
      </c>
      <c r="D163" s="13" t="s">
        <v>278</v>
      </c>
      <c r="E163" s="16" t="s">
        <v>293</v>
      </c>
      <c r="F163" s="15" t="s">
        <v>280</v>
      </c>
      <c r="G163" s="15" t="s">
        <v>275</v>
      </c>
      <c r="H163" s="15" t="s">
        <v>275</v>
      </c>
      <c r="I163" s="17" t="s">
        <v>89</v>
      </c>
      <c r="J163" s="23">
        <v>120</v>
      </c>
      <c r="K163" s="14"/>
      <c r="L163" s="13"/>
      <c r="M163" s="13">
        <f t="shared" si="6"/>
        <v>120</v>
      </c>
      <c r="N163" s="122">
        <v>20224.8</v>
      </c>
      <c r="O163" s="18">
        <f>(N163*M163*12)/100000</f>
        <v>291.23712</v>
      </c>
      <c r="P163" s="19">
        <f>((8/100*N163)*M163*12)/100000</f>
        <v>23.2989696</v>
      </c>
      <c r="Q163" s="19">
        <f>((15000*13/100*M163*12))/100000</f>
        <v>28.08</v>
      </c>
      <c r="R163" s="14">
        <f t="shared" si="5"/>
        <v>21438.288</v>
      </c>
      <c r="S163" s="18">
        <f>(R163*M163*12)/100000</f>
        <v>308.71134719999998</v>
      </c>
      <c r="T163" s="18">
        <f>((8/100*R163)*M163*12)/100000</f>
        <v>24.696907775999996</v>
      </c>
      <c r="U163" s="19">
        <f>((15000*13/100*M163*12))/100000</f>
        <v>28.08</v>
      </c>
    </row>
    <row r="164" spans="1:21" ht="25.5" x14ac:dyDescent="0.25">
      <c r="A164" s="13">
        <v>162</v>
      </c>
      <c r="B164" s="13">
        <v>38</v>
      </c>
      <c r="C164" s="13" t="s">
        <v>128</v>
      </c>
      <c r="D164" s="13" t="s">
        <v>294</v>
      </c>
      <c r="E164" s="16" t="s">
        <v>295</v>
      </c>
      <c r="F164" s="13" t="s">
        <v>296</v>
      </c>
      <c r="G164" s="13" t="s">
        <v>133</v>
      </c>
      <c r="H164" s="13" t="s">
        <v>133</v>
      </c>
      <c r="I164" s="17" t="s">
        <v>89</v>
      </c>
      <c r="J164" s="17">
        <v>20</v>
      </c>
      <c r="K164" s="14"/>
      <c r="L164" s="13"/>
      <c r="M164" s="13">
        <f t="shared" si="6"/>
        <v>20</v>
      </c>
      <c r="N164" s="122">
        <v>36160.706440000009</v>
      </c>
      <c r="O164" s="18">
        <f>(N164*M164*12)/100000</f>
        <v>86.785695456000028</v>
      </c>
      <c r="P164" s="19">
        <f>((8/100*N164)*M164*12)/100000</f>
        <v>6.9428556364800009</v>
      </c>
      <c r="Q164" s="19">
        <f>((15000*13/100*M164*12))/100000</f>
        <v>4.68</v>
      </c>
      <c r="R164" s="14">
        <f t="shared" si="5"/>
        <v>38330.348826400012</v>
      </c>
      <c r="S164" s="18">
        <f>(R164*M164*12)/100000</f>
        <v>91.992837183360024</v>
      </c>
      <c r="T164" s="18">
        <f>((8/100*R164)*M164*12)/100000</f>
        <v>7.3594269746688035</v>
      </c>
      <c r="U164" s="19">
        <f>((15000*13/100*M164*12))/100000</f>
        <v>4.68</v>
      </c>
    </row>
    <row r="165" spans="1:21" s="21" customFormat="1" ht="25.5" x14ac:dyDescent="0.25">
      <c r="A165" s="13">
        <v>163</v>
      </c>
      <c r="B165" s="13">
        <v>39</v>
      </c>
      <c r="C165" s="13" t="s">
        <v>128</v>
      </c>
      <c r="D165" s="13" t="s">
        <v>294</v>
      </c>
      <c r="E165" s="16" t="s">
        <v>297</v>
      </c>
      <c r="F165" s="17" t="s">
        <v>152</v>
      </c>
      <c r="G165" s="17" t="s">
        <v>133</v>
      </c>
      <c r="H165" s="17" t="s">
        <v>133</v>
      </c>
      <c r="I165" s="17" t="s">
        <v>117</v>
      </c>
      <c r="J165" s="13">
        <v>11</v>
      </c>
      <c r="K165" s="14"/>
      <c r="L165" s="13"/>
      <c r="M165" s="13">
        <f t="shared" si="6"/>
        <v>11</v>
      </c>
      <c r="N165" s="122">
        <v>20070.866800000003</v>
      </c>
      <c r="O165" s="18">
        <f>(N165*M165*12)/100000</f>
        <v>26.493544176000004</v>
      </c>
      <c r="P165" s="19">
        <f>((8/100*N165)*M165*12)/100000</f>
        <v>2.1194835340800005</v>
      </c>
      <c r="Q165" s="19">
        <f>((15000*13/100*M165*12))/100000</f>
        <v>2.5739999999999998</v>
      </c>
      <c r="R165" s="14">
        <f t="shared" si="5"/>
        <v>21275.118808000003</v>
      </c>
      <c r="S165" s="18">
        <f>(R165*M165*12)/100000</f>
        <v>28.083156826560003</v>
      </c>
      <c r="T165" s="18">
        <f>((8/100*R165)*M165*12)/100000</f>
        <v>2.2466525461248001</v>
      </c>
      <c r="U165" s="19">
        <f>((15000*13/100*M165*12))/100000</f>
        <v>2.5739999999999998</v>
      </c>
    </row>
    <row r="166" spans="1:21" x14ac:dyDescent="0.25">
      <c r="A166" s="13">
        <v>164</v>
      </c>
      <c r="B166" s="13">
        <v>58</v>
      </c>
      <c r="C166" s="13" t="s">
        <v>111</v>
      </c>
      <c r="D166" s="13" t="s">
        <v>294</v>
      </c>
      <c r="E166" s="16" t="s">
        <v>298</v>
      </c>
      <c r="F166" s="17" t="s">
        <v>152</v>
      </c>
      <c r="G166" s="17" t="s">
        <v>111</v>
      </c>
      <c r="H166" s="17" t="s">
        <v>111</v>
      </c>
      <c r="I166" s="17" t="s">
        <v>117</v>
      </c>
      <c r="J166" s="13">
        <v>23</v>
      </c>
      <c r="K166" s="14"/>
      <c r="L166" s="13"/>
      <c r="M166" s="13">
        <f t="shared" si="6"/>
        <v>23</v>
      </c>
      <c r="N166" s="122">
        <v>20070.866800000003</v>
      </c>
      <c r="O166" s="18">
        <f>(N166*M166*12)/100000</f>
        <v>55.39559236800001</v>
      </c>
      <c r="P166" s="19">
        <f>((8/100*N166)*M166*12)/100000</f>
        <v>4.431647389440001</v>
      </c>
      <c r="Q166" s="19">
        <f>((15000*13/100*M166*12))/100000</f>
        <v>5.3819999999999997</v>
      </c>
      <c r="R166" s="14">
        <f t="shared" si="5"/>
        <v>21275.118808000003</v>
      </c>
      <c r="S166" s="18">
        <f>(R166*M166*12)/100000</f>
        <v>58.719327910080004</v>
      </c>
      <c r="T166" s="18">
        <f>((8/100*R166)*M166*12)/100000</f>
        <v>4.6975462328063999</v>
      </c>
      <c r="U166" s="19">
        <f>((15000*13/100*M166*12))/100000</f>
        <v>5.3819999999999997</v>
      </c>
    </row>
    <row r="167" spans="1:21" ht="25.5" x14ac:dyDescent="0.25">
      <c r="A167" s="13">
        <v>165</v>
      </c>
      <c r="B167" s="13">
        <v>43</v>
      </c>
      <c r="C167" s="13" t="s">
        <v>128</v>
      </c>
      <c r="D167" s="13" t="s">
        <v>294</v>
      </c>
      <c r="E167" s="16" t="s">
        <v>298</v>
      </c>
      <c r="F167" s="17" t="s">
        <v>152</v>
      </c>
      <c r="G167" s="17" t="s">
        <v>285</v>
      </c>
      <c r="H167" s="17" t="s">
        <v>133</v>
      </c>
      <c r="I167" s="17" t="s">
        <v>117</v>
      </c>
      <c r="J167" s="13">
        <v>7</v>
      </c>
      <c r="K167" s="14"/>
      <c r="L167" s="13"/>
      <c r="M167" s="13">
        <f t="shared" si="6"/>
        <v>7</v>
      </c>
      <c r="N167" s="122">
        <v>20070.866800000003</v>
      </c>
      <c r="O167" s="18">
        <f>(N167*M167*12)/100000</f>
        <v>16.859528112</v>
      </c>
      <c r="P167" s="19">
        <f>((8/100*N167)*M167*12)/100000</f>
        <v>1.3487622489600002</v>
      </c>
      <c r="Q167" s="19">
        <f>((15000*13/100*M167*12))/100000</f>
        <v>1.6379999999999999</v>
      </c>
      <c r="R167" s="14">
        <f t="shared" si="5"/>
        <v>21275.118808000003</v>
      </c>
      <c r="S167" s="18">
        <f>(R167*M167*12)/100000</f>
        <v>17.871099798720003</v>
      </c>
      <c r="T167" s="18">
        <f>((8/100*R167)*M167*12)/100000</f>
        <v>1.4296879838976002</v>
      </c>
      <c r="U167" s="19">
        <f>((15000*13/100*M167*12))/100000</f>
        <v>1.6379999999999999</v>
      </c>
    </row>
    <row r="168" spans="1:21" ht="25.5" x14ac:dyDescent="0.25">
      <c r="A168" s="13"/>
      <c r="B168" s="13">
        <v>166</v>
      </c>
      <c r="C168" s="13" t="s">
        <v>128</v>
      </c>
      <c r="D168" s="13" t="s">
        <v>125</v>
      </c>
      <c r="E168" s="16"/>
      <c r="F168" s="13" t="s">
        <v>299</v>
      </c>
      <c r="G168" s="13" t="s">
        <v>137</v>
      </c>
      <c r="H168" s="13"/>
      <c r="I168" s="17" t="s">
        <v>89</v>
      </c>
      <c r="J168" s="14"/>
      <c r="K168" s="14"/>
      <c r="L168" s="17">
        <v>1</v>
      </c>
      <c r="M168" s="13">
        <f t="shared" si="6"/>
        <v>1</v>
      </c>
      <c r="N168" s="34">
        <v>50000</v>
      </c>
      <c r="O168" s="18">
        <f>(N168*M168*12)/100000</f>
        <v>6</v>
      </c>
      <c r="P168" s="19"/>
      <c r="Q168" s="19">
        <f>((15000*13/100*M168*12))/100000</f>
        <v>0.23400000000000001</v>
      </c>
      <c r="R168" s="14">
        <f t="shared" si="5"/>
        <v>53000</v>
      </c>
      <c r="S168" s="18">
        <f>(R168*M168*12)/100000</f>
        <v>6.36</v>
      </c>
      <c r="T168" s="18">
        <f>((8/100*R168)*M168*12)/100000</f>
        <v>0.50880000000000003</v>
      </c>
      <c r="U168" s="19">
        <f>((15000*13/100*M168*12))/100000</f>
        <v>0.23400000000000001</v>
      </c>
    </row>
    <row r="169" spans="1:21" ht="25.5" x14ac:dyDescent="0.25">
      <c r="A169" s="13"/>
      <c r="B169" s="13">
        <v>167</v>
      </c>
      <c r="C169" s="13" t="s">
        <v>128</v>
      </c>
      <c r="D169" s="13" t="s">
        <v>125</v>
      </c>
      <c r="E169" s="16"/>
      <c r="F169" s="13" t="s">
        <v>300</v>
      </c>
      <c r="G169" s="13" t="s">
        <v>137</v>
      </c>
      <c r="H169" s="13"/>
      <c r="I169" s="17" t="s">
        <v>89</v>
      </c>
      <c r="J169" s="14"/>
      <c r="K169" s="14"/>
      <c r="L169" s="17">
        <v>1</v>
      </c>
      <c r="M169" s="13">
        <f t="shared" si="6"/>
        <v>1</v>
      </c>
      <c r="N169" s="34">
        <v>50000</v>
      </c>
      <c r="O169" s="18">
        <f>(N169*M169*12)/100000</f>
        <v>6</v>
      </c>
      <c r="P169" s="19"/>
      <c r="Q169" s="19">
        <f>((15000*13/100*M169*12))/100000</f>
        <v>0.23400000000000001</v>
      </c>
      <c r="R169" s="14">
        <f t="shared" si="5"/>
        <v>53000</v>
      </c>
      <c r="S169" s="18">
        <f>(R169*M169*12)/100000</f>
        <v>6.36</v>
      </c>
      <c r="T169" s="18">
        <f>((8/100*R169)*M169*12)/100000</f>
        <v>0.50880000000000003</v>
      </c>
      <c r="U169" s="19">
        <f>((15000*13/100*M169*12))/100000</f>
        <v>0.23400000000000001</v>
      </c>
    </row>
    <row r="170" spans="1:21" ht="38.25" x14ac:dyDescent="0.25">
      <c r="A170" s="13"/>
      <c r="B170" s="13">
        <v>168</v>
      </c>
      <c r="C170" s="13" t="s">
        <v>128</v>
      </c>
      <c r="D170" s="13" t="s">
        <v>125</v>
      </c>
      <c r="E170" s="16"/>
      <c r="F170" s="13" t="s">
        <v>301</v>
      </c>
      <c r="G170" s="13" t="s">
        <v>137</v>
      </c>
      <c r="H170" s="13"/>
      <c r="I170" s="17" t="s">
        <v>89</v>
      </c>
      <c r="J170" s="14"/>
      <c r="K170" s="14"/>
      <c r="L170" s="17">
        <v>1</v>
      </c>
      <c r="M170" s="13">
        <f t="shared" si="6"/>
        <v>1</v>
      </c>
      <c r="N170" s="34">
        <v>25000</v>
      </c>
      <c r="O170" s="18">
        <f>(N170*M170*12)/100000</f>
        <v>3</v>
      </c>
      <c r="P170" s="19"/>
      <c r="Q170" s="19">
        <f>((15000*13/100*M170*12))/100000</f>
        <v>0.23400000000000001</v>
      </c>
      <c r="R170" s="14">
        <f t="shared" si="5"/>
        <v>26500</v>
      </c>
      <c r="S170" s="18">
        <f>(R170*M170*12)/100000</f>
        <v>3.18</v>
      </c>
      <c r="T170" s="18">
        <f>((8/100*R170)*M170*12)/100000</f>
        <v>0.25440000000000002</v>
      </c>
      <c r="U170" s="19">
        <f>((15000*13/100*M170*12))/100000</f>
        <v>0.23400000000000001</v>
      </c>
    </row>
    <row r="171" spans="1:21" ht="38.25" x14ac:dyDescent="0.25">
      <c r="A171" s="13"/>
      <c r="B171" s="13">
        <v>169</v>
      </c>
      <c r="C171" s="13" t="s">
        <v>111</v>
      </c>
      <c r="D171" s="13" t="s">
        <v>125</v>
      </c>
      <c r="E171" s="16"/>
      <c r="F171" s="13" t="s">
        <v>302</v>
      </c>
      <c r="G171" s="13" t="s">
        <v>137</v>
      </c>
      <c r="H171" s="13"/>
      <c r="I171" s="17" t="s">
        <v>89</v>
      </c>
      <c r="J171" s="14"/>
      <c r="K171" s="14"/>
      <c r="L171" s="17">
        <v>69</v>
      </c>
      <c r="M171" s="13">
        <f t="shared" si="6"/>
        <v>69</v>
      </c>
      <c r="N171" s="34">
        <v>40000</v>
      </c>
      <c r="O171" s="18">
        <f>(N171*M171*12)/100000</f>
        <v>331.2</v>
      </c>
      <c r="P171" s="19"/>
      <c r="Q171" s="19">
        <f>((15000*13/100*M171*12))/100000</f>
        <v>16.146000000000001</v>
      </c>
      <c r="R171" s="14">
        <f t="shared" si="5"/>
        <v>42400</v>
      </c>
      <c r="S171" s="18">
        <f>(R171*M171*12)/100000</f>
        <v>351.072</v>
      </c>
      <c r="T171" s="18">
        <f>((8/100*R171)*M171*12)/100000</f>
        <v>28.085760000000001</v>
      </c>
      <c r="U171" s="19">
        <f>((15000*13/100*M171*12))/100000</f>
        <v>16.146000000000001</v>
      </c>
    </row>
    <row r="172" spans="1:21" s="21" customFormat="1" ht="25.5" x14ac:dyDescent="0.25">
      <c r="A172" s="13"/>
      <c r="B172" s="13">
        <v>170</v>
      </c>
      <c r="C172" s="13" t="s">
        <v>111</v>
      </c>
      <c r="D172" s="13" t="s">
        <v>150</v>
      </c>
      <c r="E172" s="16"/>
      <c r="F172" s="17" t="s">
        <v>157</v>
      </c>
      <c r="G172" s="17" t="s">
        <v>303</v>
      </c>
      <c r="H172" s="17" t="s">
        <v>304</v>
      </c>
      <c r="I172" s="17" t="s">
        <v>117</v>
      </c>
      <c r="J172" s="13"/>
      <c r="K172" s="14"/>
      <c r="L172" s="13">
        <v>62</v>
      </c>
      <c r="M172" s="13">
        <f t="shared" si="6"/>
        <v>62</v>
      </c>
      <c r="N172" s="123">
        <v>15000</v>
      </c>
      <c r="O172" s="18">
        <f>(N172*M172*12)/100000</f>
        <v>111.6</v>
      </c>
      <c r="P172" s="19"/>
      <c r="Q172" s="19">
        <f>((15000*13/100*M172*12))/100000</f>
        <v>14.507999999999999</v>
      </c>
      <c r="R172" s="14">
        <f t="shared" si="5"/>
        <v>15900</v>
      </c>
      <c r="S172" s="18">
        <f>(R172*M172*12)/100000</f>
        <v>118.29600000000001</v>
      </c>
      <c r="T172" s="18">
        <f>((8/100*R172)*M172*12)/100000</f>
        <v>9.4636800000000001</v>
      </c>
      <c r="U172" s="19">
        <f>((15000*13/100*M172*12))/100000</f>
        <v>14.507999999999999</v>
      </c>
    </row>
    <row r="173" spans="1:21" s="21" customFormat="1" ht="38.25" x14ac:dyDescent="0.25">
      <c r="A173" s="13"/>
      <c r="B173" s="13">
        <v>171</v>
      </c>
      <c r="C173" s="13" t="s">
        <v>111</v>
      </c>
      <c r="D173" s="13" t="s">
        <v>19</v>
      </c>
      <c r="E173" s="16"/>
      <c r="F173" s="16" t="s">
        <v>305</v>
      </c>
      <c r="G173" s="17" t="s">
        <v>306</v>
      </c>
      <c r="H173" s="17"/>
      <c r="I173" s="17"/>
      <c r="J173" s="17"/>
      <c r="K173" s="14"/>
      <c r="L173" s="13">
        <v>23</v>
      </c>
      <c r="M173" s="13">
        <f t="shared" si="6"/>
        <v>23</v>
      </c>
      <c r="N173" s="34">
        <v>30000</v>
      </c>
      <c r="O173" s="18">
        <f>(N173*M173*12)/100000</f>
        <v>82.8</v>
      </c>
      <c r="P173" s="19"/>
      <c r="Q173" s="19">
        <f>((15000*13/100*M173*12))/100000</f>
        <v>5.3819999999999997</v>
      </c>
      <c r="R173" s="14">
        <f t="shared" si="5"/>
        <v>31800</v>
      </c>
      <c r="S173" s="18">
        <f>(R173*M173*12)/100000</f>
        <v>87.768000000000001</v>
      </c>
      <c r="T173" s="18">
        <f>((8/100*R173)*M173*12)/100000</f>
        <v>7.0214400000000001</v>
      </c>
      <c r="U173" s="19">
        <f>((15000*13/100*M173*12))/100000</f>
        <v>5.3819999999999997</v>
      </c>
    </row>
    <row r="174" spans="1:21" s="125" customFormat="1" ht="25.5" x14ac:dyDescent="0.25">
      <c r="A174" s="13"/>
      <c r="B174" s="13">
        <v>172</v>
      </c>
      <c r="C174" s="13" t="s">
        <v>133</v>
      </c>
      <c r="D174" s="13" t="s">
        <v>125</v>
      </c>
      <c r="E174" s="16" t="s">
        <v>307</v>
      </c>
      <c r="F174" s="16" t="s">
        <v>308</v>
      </c>
      <c r="G174" s="17" t="s">
        <v>309</v>
      </c>
      <c r="H174" s="17"/>
      <c r="I174" s="17" t="s">
        <v>39</v>
      </c>
      <c r="J174" s="17"/>
      <c r="K174" s="14"/>
      <c r="L174" s="13">
        <v>1</v>
      </c>
      <c r="M174" s="13">
        <f t="shared" si="6"/>
        <v>1</v>
      </c>
      <c r="N174" s="34">
        <v>60000</v>
      </c>
      <c r="O174" s="18">
        <f>(N174*M174*12)/100000</f>
        <v>7.2</v>
      </c>
      <c r="P174" s="19"/>
      <c r="Q174" s="19">
        <f>((15000*13/100*M174*12))/100000</f>
        <v>0.23400000000000001</v>
      </c>
      <c r="R174" s="14">
        <f t="shared" si="5"/>
        <v>63600</v>
      </c>
      <c r="S174" s="18">
        <f>(R174*M174*12)/100000</f>
        <v>7.6319999999999997</v>
      </c>
      <c r="T174" s="18">
        <f>((8/100*R174)*M174*12)/100000</f>
        <v>0.61055999999999999</v>
      </c>
      <c r="U174" s="19">
        <f>((15000*13/100*M174*12))/100000</f>
        <v>0.23400000000000001</v>
      </c>
    </row>
    <row r="175" spans="1:21" s="21" customFormat="1" ht="15" x14ac:dyDescent="0.25">
      <c r="A175" s="13"/>
      <c r="B175" s="13">
        <v>173</v>
      </c>
      <c r="C175" s="13" t="s">
        <v>111</v>
      </c>
      <c r="D175" s="13" t="s">
        <v>19</v>
      </c>
      <c r="E175" s="16"/>
      <c r="F175" s="32" t="s">
        <v>310</v>
      </c>
      <c r="G175" s="17" t="s">
        <v>311</v>
      </c>
      <c r="H175" s="17"/>
      <c r="I175" s="17" t="s">
        <v>89</v>
      </c>
      <c r="J175" s="22"/>
      <c r="K175" s="14"/>
      <c r="L175" s="13">
        <v>27</v>
      </c>
      <c r="M175" s="13">
        <f t="shared" si="6"/>
        <v>27</v>
      </c>
      <c r="N175" s="34">
        <v>60000</v>
      </c>
      <c r="O175" s="18">
        <f>(N175*M175*12)/100000</f>
        <v>194.4</v>
      </c>
      <c r="P175" s="19"/>
      <c r="Q175" s="19">
        <f>((15000*13/100*M175*12))/100000</f>
        <v>6.3179999999999996</v>
      </c>
      <c r="R175" s="14">
        <f t="shared" si="5"/>
        <v>63600</v>
      </c>
      <c r="S175" s="18">
        <f>(R175*M175*12)/100000</f>
        <v>206.06399999999999</v>
      </c>
      <c r="T175" s="18">
        <f>((8/100*R175)*M175*12)/100000</f>
        <v>16.485119999999998</v>
      </c>
      <c r="U175" s="19">
        <f>((15000*13/100*M175*12))/100000</f>
        <v>6.3179999999999996</v>
      </c>
    </row>
    <row r="176" spans="1:21" s="21" customFormat="1" ht="15" x14ac:dyDescent="0.25">
      <c r="A176" s="13"/>
      <c r="B176" s="13">
        <v>174</v>
      </c>
      <c r="C176" s="13" t="s">
        <v>111</v>
      </c>
      <c r="D176" s="13" t="s">
        <v>19</v>
      </c>
      <c r="E176" s="16"/>
      <c r="F176" s="32" t="s">
        <v>312</v>
      </c>
      <c r="G176" s="17" t="s">
        <v>311</v>
      </c>
      <c r="H176" s="17"/>
      <c r="I176" s="17" t="s">
        <v>89</v>
      </c>
      <c r="J176" s="22"/>
      <c r="K176" s="14"/>
      <c r="L176" s="13">
        <v>34</v>
      </c>
      <c r="M176" s="13">
        <f t="shared" si="6"/>
        <v>34</v>
      </c>
      <c r="N176" s="34">
        <v>30000</v>
      </c>
      <c r="O176" s="18">
        <f>(N176*M176*12)/100000</f>
        <v>122.4</v>
      </c>
      <c r="P176" s="19"/>
      <c r="Q176" s="19">
        <f>((15000*13/100*M176*12))/100000</f>
        <v>7.9560000000000004</v>
      </c>
      <c r="R176" s="14">
        <f t="shared" si="5"/>
        <v>31800</v>
      </c>
      <c r="S176" s="18">
        <f>(R176*M176*12)/100000</f>
        <v>129.744</v>
      </c>
      <c r="T176" s="18">
        <f>((8/100*R176)*M176*12)/100000</f>
        <v>10.379519999999999</v>
      </c>
      <c r="U176" s="19">
        <f>((15000*13/100*M176*12))/100000</f>
        <v>7.9560000000000004</v>
      </c>
    </row>
    <row r="177" spans="1:21" s="21" customFormat="1" ht="25.5" x14ac:dyDescent="0.25">
      <c r="A177" s="13"/>
      <c r="B177" s="13">
        <v>175</v>
      </c>
      <c r="C177" s="13" t="s">
        <v>275</v>
      </c>
      <c r="D177" s="13" t="s">
        <v>19</v>
      </c>
      <c r="E177" s="16"/>
      <c r="F177" s="32" t="s">
        <v>313</v>
      </c>
      <c r="G177" s="17" t="s">
        <v>314</v>
      </c>
      <c r="H177" s="17"/>
      <c r="I177" s="17" t="s">
        <v>22</v>
      </c>
      <c r="J177" s="22"/>
      <c r="K177" s="14"/>
      <c r="L177" s="13">
        <v>48</v>
      </c>
      <c r="M177" s="13">
        <f t="shared" si="6"/>
        <v>48</v>
      </c>
      <c r="N177" s="34">
        <v>35000</v>
      </c>
      <c r="O177" s="18">
        <f>(N177*M177*12)/100000</f>
        <v>201.6</v>
      </c>
      <c r="P177" s="19"/>
      <c r="Q177" s="19">
        <f>((15000*13/100*M177*12))/100000</f>
        <v>11.231999999999999</v>
      </c>
      <c r="R177" s="14">
        <f t="shared" si="5"/>
        <v>37100</v>
      </c>
      <c r="S177" s="18">
        <f>(R177*M177*12)/100000</f>
        <v>213.696</v>
      </c>
      <c r="T177" s="18">
        <f>((8/100*R177)*M177*12)/100000</f>
        <v>17.095680000000002</v>
      </c>
      <c r="U177" s="19">
        <f>((15000*13/100*M177*12))/100000</f>
        <v>11.231999999999999</v>
      </c>
    </row>
    <row r="178" spans="1:21" s="21" customFormat="1" ht="25.5" x14ac:dyDescent="0.25">
      <c r="A178" s="13"/>
      <c r="B178" s="13">
        <v>176</v>
      </c>
      <c r="C178" s="13" t="s">
        <v>275</v>
      </c>
      <c r="D178" s="13" t="s">
        <v>125</v>
      </c>
      <c r="E178" s="16"/>
      <c r="F178" s="32" t="s">
        <v>315</v>
      </c>
      <c r="G178" s="17" t="s">
        <v>314</v>
      </c>
      <c r="H178" s="17"/>
      <c r="I178" s="17" t="s">
        <v>89</v>
      </c>
      <c r="J178" s="22"/>
      <c r="K178" s="14"/>
      <c r="L178" s="13">
        <v>48</v>
      </c>
      <c r="M178" s="13">
        <f t="shared" si="6"/>
        <v>48</v>
      </c>
      <c r="N178" s="34"/>
      <c r="O178" s="18">
        <f>(N178*M178*12)/100000</f>
        <v>0</v>
      </c>
      <c r="P178" s="19"/>
      <c r="Q178" s="19"/>
      <c r="R178" s="14">
        <f t="shared" si="5"/>
        <v>0</v>
      </c>
      <c r="S178" s="18">
        <f>(R178*M178*12)/100000</f>
        <v>0</v>
      </c>
      <c r="T178" s="18">
        <f>((8/100*R178)*M178*12)/100000</f>
        <v>0</v>
      </c>
      <c r="U178" s="19"/>
    </row>
    <row r="179" spans="1:21" s="21" customFormat="1" ht="25.5" x14ac:dyDescent="0.25">
      <c r="A179" s="13"/>
      <c r="B179" s="13">
        <v>177</v>
      </c>
      <c r="C179" s="13" t="s">
        <v>275</v>
      </c>
      <c r="D179" s="13" t="s">
        <v>19</v>
      </c>
      <c r="E179" s="16"/>
      <c r="F179" s="32" t="s">
        <v>30</v>
      </c>
      <c r="G179" s="17" t="s">
        <v>314</v>
      </c>
      <c r="H179" s="17"/>
      <c r="I179" s="17" t="s">
        <v>22</v>
      </c>
      <c r="J179" s="22"/>
      <c r="K179" s="14"/>
      <c r="L179" s="13">
        <v>96</v>
      </c>
      <c r="M179" s="13">
        <f t="shared" si="6"/>
        <v>96</v>
      </c>
      <c r="N179" s="34">
        <v>13000</v>
      </c>
      <c r="O179" s="18">
        <f>(N179*M179*12)/100000</f>
        <v>149.76</v>
      </c>
      <c r="P179" s="19"/>
      <c r="Q179" s="19">
        <f>((15000*13/100*M179*12))/100000</f>
        <v>22.463999999999999</v>
      </c>
      <c r="R179" s="14">
        <f t="shared" si="5"/>
        <v>13780</v>
      </c>
      <c r="S179" s="18">
        <f>(R179*M179*12)/100000</f>
        <v>158.7456</v>
      </c>
      <c r="T179" s="18">
        <f>((8/100*R179)*M179*12)/100000</f>
        <v>12.699648</v>
      </c>
      <c r="U179" s="19">
        <f>((15000*13/100*M179*12))/100000</f>
        <v>22.463999999999999</v>
      </c>
    </row>
    <row r="180" spans="1:21" s="21" customFormat="1" ht="25.5" x14ac:dyDescent="0.25">
      <c r="A180" s="13"/>
      <c r="B180" s="13">
        <v>178</v>
      </c>
      <c r="C180" s="13" t="s">
        <v>275</v>
      </c>
      <c r="D180" s="13" t="s">
        <v>125</v>
      </c>
      <c r="E180" s="16"/>
      <c r="F180" s="32" t="s">
        <v>316</v>
      </c>
      <c r="G180" s="17" t="s">
        <v>314</v>
      </c>
      <c r="H180" s="17"/>
      <c r="I180" s="17" t="s">
        <v>89</v>
      </c>
      <c r="J180" s="22"/>
      <c r="K180" s="14"/>
      <c r="L180" s="13">
        <v>48</v>
      </c>
      <c r="M180" s="13">
        <f t="shared" si="6"/>
        <v>48</v>
      </c>
      <c r="N180" s="34">
        <v>35000</v>
      </c>
      <c r="O180" s="18">
        <f>(N180*M180*12)/100000</f>
        <v>201.6</v>
      </c>
      <c r="P180" s="19"/>
      <c r="Q180" s="19">
        <f>((15000*13/100*M180*12))/100000</f>
        <v>11.231999999999999</v>
      </c>
      <c r="R180" s="14">
        <f t="shared" si="5"/>
        <v>37100</v>
      </c>
      <c r="S180" s="18">
        <f>(R180*M180*12)/100000</f>
        <v>213.696</v>
      </c>
      <c r="T180" s="18">
        <f>((8/100*R180)*M180*12)/100000</f>
        <v>17.095680000000002</v>
      </c>
      <c r="U180" s="19">
        <f>((15000*13/100*M180*12))/100000</f>
        <v>11.231999999999999</v>
      </c>
    </row>
    <row r="181" spans="1:21" s="21" customFormat="1" ht="15" x14ac:dyDescent="0.25">
      <c r="A181" s="13"/>
      <c r="B181" s="13"/>
      <c r="C181" s="13" t="s">
        <v>111</v>
      </c>
      <c r="D181" s="13" t="s">
        <v>19</v>
      </c>
      <c r="E181" s="16"/>
      <c r="F181" s="32" t="s">
        <v>317</v>
      </c>
      <c r="G181" s="17" t="s">
        <v>318</v>
      </c>
      <c r="H181" s="17"/>
      <c r="I181" s="17" t="s">
        <v>22</v>
      </c>
      <c r="J181" s="22"/>
      <c r="K181" s="14"/>
      <c r="L181" s="13">
        <v>61</v>
      </c>
      <c r="M181" s="13">
        <f t="shared" si="6"/>
        <v>61</v>
      </c>
      <c r="N181" s="34">
        <v>25000</v>
      </c>
      <c r="O181" s="18">
        <f>(N181*M181*12)/100000</f>
        <v>183</v>
      </c>
      <c r="P181" s="19"/>
      <c r="Q181" s="19">
        <f>((15000*13/100*M181*12))/100000</f>
        <v>14.273999999999999</v>
      </c>
      <c r="R181" s="14">
        <f t="shared" si="5"/>
        <v>26500</v>
      </c>
      <c r="S181" s="18">
        <f>(R181*M181*12)/100000</f>
        <v>193.98</v>
      </c>
      <c r="T181" s="18">
        <f>((8/100*R181)*M181*12)/100000</f>
        <v>15.5184</v>
      </c>
      <c r="U181" s="19">
        <f>((15000*13/100*M181*12))/100000</f>
        <v>14.273999999999999</v>
      </c>
    </row>
    <row r="182" spans="1:21" s="21" customFormat="1" ht="15" x14ac:dyDescent="0.25">
      <c r="A182" s="13"/>
      <c r="B182" s="13"/>
      <c r="C182" s="13" t="s">
        <v>133</v>
      </c>
      <c r="D182" s="13" t="s">
        <v>125</v>
      </c>
      <c r="E182" s="16"/>
      <c r="F182" s="32" t="s">
        <v>319</v>
      </c>
      <c r="G182" s="17" t="s">
        <v>133</v>
      </c>
      <c r="H182" s="17"/>
      <c r="I182" s="17" t="s">
        <v>89</v>
      </c>
      <c r="J182" s="22"/>
      <c r="K182" s="14"/>
      <c r="L182" s="13">
        <v>1</v>
      </c>
      <c r="M182" s="13">
        <f t="shared" si="6"/>
        <v>1</v>
      </c>
      <c r="N182" s="34">
        <v>45000</v>
      </c>
      <c r="O182" s="18">
        <f>(N182*M182*12)/100000</f>
        <v>5.4</v>
      </c>
      <c r="P182" s="19"/>
      <c r="Q182" s="19">
        <f>((15000*13/100*M182*12))/100000</f>
        <v>0.23400000000000001</v>
      </c>
      <c r="R182" s="14">
        <f t="shared" si="5"/>
        <v>47700</v>
      </c>
      <c r="S182" s="18">
        <f>(R182*M182*12)/100000</f>
        <v>5.7240000000000002</v>
      </c>
      <c r="T182" s="18">
        <f>((8/100*R182)*M182*12)/100000</f>
        <v>0.45791999999999999</v>
      </c>
      <c r="U182" s="19">
        <f>((15000*13/100*M182*12))/100000</f>
        <v>0.23400000000000001</v>
      </c>
    </row>
    <row r="183" spans="1:21" s="21" customFormat="1" ht="15" x14ac:dyDescent="0.25">
      <c r="A183" s="13"/>
      <c r="B183" s="13"/>
      <c r="C183" s="13" t="s">
        <v>133</v>
      </c>
      <c r="D183" s="13" t="s">
        <v>125</v>
      </c>
      <c r="E183" s="16"/>
      <c r="F183" s="32" t="s">
        <v>320</v>
      </c>
      <c r="G183" s="17" t="s">
        <v>133</v>
      </c>
      <c r="H183" s="17"/>
      <c r="I183" s="17" t="s">
        <v>89</v>
      </c>
      <c r="J183" s="22"/>
      <c r="K183" s="14"/>
      <c r="L183" s="13">
        <v>1</v>
      </c>
      <c r="M183" s="13">
        <f t="shared" si="6"/>
        <v>1</v>
      </c>
      <c r="N183" s="34">
        <v>45000</v>
      </c>
      <c r="O183" s="18">
        <f>(N183*M183*12)/100000</f>
        <v>5.4</v>
      </c>
      <c r="P183" s="19"/>
      <c r="Q183" s="19">
        <f>((15000*13/100*M183*12))/100000</f>
        <v>0.23400000000000001</v>
      </c>
      <c r="R183" s="14">
        <f t="shared" si="5"/>
        <v>47700</v>
      </c>
      <c r="S183" s="18">
        <f>(R183*M183*12)/100000</f>
        <v>5.7240000000000002</v>
      </c>
      <c r="T183" s="18">
        <f>((8/100*R183)*M183*12)/100000</f>
        <v>0.45791999999999999</v>
      </c>
      <c r="U183" s="19">
        <f>((15000*13/100*M183*12))/100000</f>
        <v>0.23400000000000001</v>
      </c>
    </row>
    <row r="184" spans="1:21" s="21" customFormat="1" ht="25.5" x14ac:dyDescent="0.25">
      <c r="A184" s="13"/>
      <c r="B184" s="13"/>
      <c r="C184" s="13" t="s">
        <v>133</v>
      </c>
      <c r="D184" s="13" t="s">
        <v>125</v>
      </c>
      <c r="E184" s="16"/>
      <c r="F184" s="32" t="s">
        <v>321</v>
      </c>
      <c r="G184" s="17" t="s">
        <v>133</v>
      </c>
      <c r="H184" s="17"/>
      <c r="I184" s="17" t="s">
        <v>89</v>
      </c>
      <c r="J184" s="22"/>
      <c r="K184" s="14"/>
      <c r="L184" s="13">
        <v>12</v>
      </c>
      <c r="M184" s="13">
        <f t="shared" si="6"/>
        <v>12</v>
      </c>
      <c r="N184" s="34">
        <v>50000</v>
      </c>
      <c r="O184" s="18">
        <f>(N184*M184*12)/100000</f>
        <v>72</v>
      </c>
      <c r="P184" s="19"/>
      <c r="Q184" s="19">
        <f>((15000*13/100*M184*12))/100000</f>
        <v>2.8079999999999998</v>
      </c>
      <c r="R184" s="14">
        <f t="shared" si="5"/>
        <v>53000</v>
      </c>
      <c r="S184" s="18">
        <f>(R184*M184*12)/100000</f>
        <v>76.319999999999993</v>
      </c>
      <c r="T184" s="18">
        <f>((8/100*R184)*M184*12)/100000</f>
        <v>6.1055999999999999</v>
      </c>
      <c r="U184" s="19">
        <f>((15000*13/100*M184*12))/100000</f>
        <v>2.8079999999999998</v>
      </c>
    </row>
    <row r="185" spans="1:21" s="21" customFormat="1" ht="15" x14ac:dyDescent="0.25">
      <c r="A185" s="13"/>
      <c r="B185" s="13"/>
      <c r="C185" s="13" t="s">
        <v>111</v>
      </c>
      <c r="D185" s="13" t="s">
        <v>19</v>
      </c>
      <c r="E185" s="16"/>
      <c r="F185" s="32" t="s">
        <v>322</v>
      </c>
      <c r="G185" s="17" t="s">
        <v>111</v>
      </c>
      <c r="H185" s="17"/>
      <c r="I185" s="17" t="s">
        <v>22</v>
      </c>
      <c r="J185" s="22"/>
      <c r="K185" s="14"/>
      <c r="L185" s="13">
        <v>23</v>
      </c>
      <c r="M185" s="13">
        <f t="shared" si="6"/>
        <v>23</v>
      </c>
      <c r="N185" s="34">
        <v>40000</v>
      </c>
      <c r="O185" s="18">
        <f>(N185*M185*12)/100000</f>
        <v>110.4</v>
      </c>
      <c r="P185" s="19"/>
      <c r="Q185" s="19">
        <f>((15000*13/100*M185*12))/100000</f>
        <v>5.3819999999999997</v>
      </c>
      <c r="R185" s="14">
        <f t="shared" si="5"/>
        <v>42400</v>
      </c>
      <c r="S185" s="18">
        <f>(R185*M185*12)/100000</f>
        <v>117.024</v>
      </c>
      <c r="T185" s="18">
        <f>((8/100*R185)*M185*12)/100000</f>
        <v>9.3619199999999996</v>
      </c>
      <c r="U185" s="19">
        <f>((15000*13/100*M185*12))/100000</f>
        <v>5.3819999999999997</v>
      </c>
    </row>
    <row r="186" spans="1:21" s="21" customFormat="1" ht="15" x14ac:dyDescent="0.25">
      <c r="A186" s="13"/>
      <c r="B186" s="13"/>
      <c r="C186" s="13" t="s">
        <v>133</v>
      </c>
      <c r="D186" s="13" t="s">
        <v>125</v>
      </c>
      <c r="E186" s="16"/>
      <c r="F186" s="32" t="s">
        <v>323</v>
      </c>
      <c r="G186" s="17" t="s">
        <v>133</v>
      </c>
      <c r="H186" s="17"/>
      <c r="I186" s="17" t="s">
        <v>89</v>
      </c>
      <c r="J186" s="22"/>
      <c r="K186" s="14"/>
      <c r="L186" s="13">
        <v>1</v>
      </c>
      <c r="M186" s="13">
        <f t="shared" si="6"/>
        <v>1</v>
      </c>
      <c r="N186" s="34">
        <v>35000</v>
      </c>
      <c r="O186" s="18">
        <f>(N186*M186*12)/100000</f>
        <v>4.2</v>
      </c>
      <c r="P186" s="19"/>
      <c r="Q186" s="19">
        <f>((15000*13/100*M186*12))/100000</f>
        <v>0.23400000000000001</v>
      </c>
      <c r="R186" s="14">
        <f t="shared" si="5"/>
        <v>37100</v>
      </c>
      <c r="S186" s="18">
        <f>(R186*M186*12)/100000</f>
        <v>4.452</v>
      </c>
      <c r="T186" s="18">
        <f>((8/100*R186)*M186*12)/100000</f>
        <v>0.35615999999999998</v>
      </c>
      <c r="U186" s="19">
        <f>((15000*13/100*M186*12))/100000</f>
        <v>0.23400000000000001</v>
      </c>
    </row>
    <row r="187" spans="1:21" x14ac:dyDescent="0.25">
      <c r="A187" s="13"/>
      <c r="B187" s="13"/>
      <c r="C187" s="13"/>
      <c r="D187" s="13" t="s">
        <v>19</v>
      </c>
      <c r="E187" s="16" t="s">
        <v>324</v>
      </c>
      <c r="F187" s="33" t="s">
        <v>325</v>
      </c>
      <c r="G187" s="17" t="s">
        <v>326</v>
      </c>
      <c r="H187" s="17" t="s">
        <v>18</v>
      </c>
      <c r="I187" s="17" t="s">
        <v>22</v>
      </c>
      <c r="J187" s="13">
        <v>2386</v>
      </c>
      <c r="K187" s="14"/>
      <c r="L187" s="14">
        <v>124</v>
      </c>
      <c r="M187" s="14">
        <f t="shared" si="6"/>
        <v>2510</v>
      </c>
      <c r="N187" s="122">
        <v>27542</v>
      </c>
      <c r="O187" s="18">
        <f>(N187*M187*12)/100000</f>
        <v>8295.6504000000004</v>
      </c>
      <c r="P187" s="19">
        <f>((8/100*N187)*M187*12)/100000</f>
        <v>663.65203200000008</v>
      </c>
      <c r="Q187" s="19">
        <f>((15000*13/100*M187*12))/100000</f>
        <v>587.34</v>
      </c>
      <c r="R187" s="14">
        <v>29191</v>
      </c>
      <c r="S187" s="18">
        <f>(R187*M187*12)/100000</f>
        <v>8792.3292000000001</v>
      </c>
      <c r="T187" s="18">
        <f>((8/100*R187)*M187*12)/100000</f>
        <v>703.38633600000014</v>
      </c>
      <c r="U187" s="19">
        <f>((15000*13/100*M187*12))/100000</f>
        <v>587.34</v>
      </c>
    </row>
    <row r="189" spans="1:21" x14ac:dyDescent="0.25">
      <c r="P189" s="3"/>
      <c r="Q189" s="3"/>
      <c r="S189" s="3"/>
      <c r="T189" s="3"/>
      <c r="U189" s="3"/>
    </row>
    <row r="190" spans="1:21" x14ac:dyDescent="0.25">
      <c r="O190" s="35"/>
      <c r="P190" s="35"/>
      <c r="Q190" s="35"/>
      <c r="R190" s="35"/>
      <c r="S190" s="35"/>
      <c r="T190" s="35"/>
      <c r="U190" s="35"/>
    </row>
    <row r="191" spans="1:21" x14ac:dyDescent="0.25">
      <c r="O191" s="35"/>
      <c r="P191" s="35"/>
      <c r="Q191" s="35"/>
      <c r="S191" s="3"/>
      <c r="T191" s="3"/>
      <c r="U191" s="3"/>
    </row>
    <row r="192" spans="1:21" x14ac:dyDescent="0.25">
      <c r="O192" s="35"/>
      <c r="P192" s="35"/>
      <c r="Q192" s="35"/>
      <c r="R192" s="25"/>
      <c r="S192" s="35"/>
      <c r="T192" s="35"/>
      <c r="U192" s="35"/>
    </row>
    <row r="193" spans="6:21" x14ac:dyDescent="0.25">
      <c r="O193" s="35"/>
      <c r="P193" s="35"/>
      <c r="Q193" s="35"/>
      <c r="R193" s="25"/>
      <c r="S193" s="35"/>
      <c r="T193" s="35"/>
      <c r="U193" s="35"/>
    </row>
    <row r="199" spans="6:21" x14ac:dyDescent="0.25">
      <c r="F199" s="15"/>
      <c r="J199" s="3"/>
    </row>
    <row r="201" spans="6:21" ht="13.5" thickBot="1" x14ac:dyDescent="0.3"/>
    <row r="202" spans="6:21" ht="19.5" thickBot="1" x14ac:dyDescent="0.3">
      <c r="J202" s="36"/>
    </row>
    <row r="203" spans="6:21" ht="19.5" thickBot="1" x14ac:dyDescent="0.3">
      <c r="J203" s="36"/>
    </row>
    <row r="204" spans="6:21" ht="19.5" thickBot="1" x14ac:dyDescent="0.3">
      <c r="J204" s="36"/>
    </row>
    <row r="205" spans="6:21" ht="19.5" thickBot="1" x14ac:dyDescent="0.3">
      <c r="J205" s="36"/>
    </row>
    <row r="206" spans="6:21" ht="19.5" thickBot="1" x14ac:dyDescent="0.3">
      <c r="J206" s="36"/>
    </row>
    <row r="207" spans="6:21" ht="19.5" thickBot="1" x14ac:dyDescent="0.3">
      <c r="J207" s="36"/>
    </row>
  </sheetData>
  <mergeCells count="2">
    <mergeCell ref="N1:Q1"/>
    <mergeCell ref="R1:U1"/>
  </mergeCells>
  <conditionalFormatting sqref="J187">
    <cfRule type="cellIs" dxfId="2" priority="1" operator="greaterThan">
      <formula>#REF!</formula>
    </cfRule>
  </conditionalFormatting>
  <conditionalFormatting sqref="J187">
    <cfRule type="cellIs" dxfId="1" priority="2" operator="greaterThan">
      <formula>#REF!</formula>
    </cfRule>
  </conditionalFormatting>
  <printOptions horizontalCentered="1"/>
  <pageMargins left="0.70866141732283505" right="0.70866141732283505" top="1.25984251968504" bottom="0.74803149606299202" header="0.55118110236220497" footer="0.31496062992126"/>
  <pageSetup paperSize="5" scale="53" orientation="portrait" r:id="rId1"/>
  <headerFooter>
    <oddHeader>&amp;CSTATUS OF STAFF UNDER NHM PUNJAB</oddHeader>
    <oddFooter>Page &amp;P of &amp;N</oddFooter>
  </headerFooter>
  <rowBreaks count="1" manualBreakCount="1">
    <brk id="1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showGridLines="0" view="pageBreakPreview" zoomScaleNormal="70" zoomScaleSheetLayoutView="100" workbookViewId="0">
      <pane ySplit="2" topLeftCell="A15" activePane="bottomLeft" state="frozen"/>
      <selection activeCell="C1" sqref="C1"/>
      <selection pane="bottomLeft" activeCell="V3" sqref="V3:X27"/>
    </sheetView>
  </sheetViews>
  <sheetFormatPr defaultColWidth="9.140625" defaultRowHeight="12.75" x14ac:dyDescent="0.25"/>
  <cols>
    <col min="1" max="1" width="11.28515625" style="126" hidden="1" customWidth="1"/>
    <col min="2" max="2" width="0" style="126" hidden="1" customWidth="1"/>
    <col min="3" max="3" width="13.85546875" style="126" hidden="1" customWidth="1"/>
    <col min="4" max="4" width="11.42578125" style="126" customWidth="1"/>
    <col min="5" max="5" width="13.5703125" style="127" customWidth="1"/>
    <col min="6" max="6" width="17.140625" style="126" customWidth="1"/>
    <col min="7" max="7" width="20.7109375" style="126" customWidth="1"/>
    <col min="8" max="8" width="12.28515625" style="126" hidden="1" customWidth="1"/>
    <col min="9" max="9" width="14.5703125" style="126" customWidth="1"/>
    <col min="10" max="10" width="12.85546875" style="126" hidden="1" customWidth="1"/>
    <col min="11" max="11" width="11.42578125" style="126" hidden="1" customWidth="1"/>
    <col min="12" max="12" width="9.85546875" style="126" hidden="1" customWidth="1"/>
    <col min="13" max="13" width="13.140625" style="126" hidden="1" customWidth="1"/>
    <col min="14" max="14" width="12.5703125" style="128" hidden="1" customWidth="1"/>
    <col min="15" max="15" width="9.140625" style="128" customWidth="1"/>
    <col min="16" max="16" width="35.42578125" style="126" hidden="1" customWidth="1"/>
    <col min="17" max="17" width="11.42578125" style="126" customWidth="1"/>
    <col min="18" max="18" width="11.85546875" style="128" customWidth="1"/>
    <col min="19" max="20" width="9.28515625" style="126" bestFit="1" customWidth="1"/>
    <col min="21" max="21" width="10.85546875" style="126" bestFit="1" customWidth="1"/>
    <col min="22" max="24" width="9.28515625" style="126" bestFit="1" customWidth="1"/>
    <col min="25" max="16384" width="9.140625" style="126"/>
  </cols>
  <sheetData>
    <row r="1" spans="1:24" ht="12.75" customHeight="1" x14ac:dyDescent="0.25">
      <c r="Q1" s="4" t="s">
        <v>0</v>
      </c>
      <c r="R1" s="5"/>
      <c r="S1" s="5"/>
      <c r="T1" s="6"/>
      <c r="U1" s="7" t="s">
        <v>1</v>
      </c>
      <c r="V1" s="8"/>
      <c r="W1" s="8"/>
      <c r="X1" s="8"/>
    </row>
    <row r="2" spans="1:24" ht="84" x14ac:dyDescent="0.25">
      <c r="A2" s="9" t="s">
        <v>2</v>
      </c>
      <c r="B2" s="9" t="s">
        <v>3</v>
      </c>
      <c r="C2" s="9"/>
      <c r="D2" s="10" t="s">
        <v>4</v>
      </c>
      <c r="E2" s="11" t="s">
        <v>5</v>
      </c>
      <c r="F2" s="9" t="s">
        <v>6</v>
      </c>
      <c r="G2" s="9" t="s">
        <v>7</v>
      </c>
      <c r="H2" s="9"/>
      <c r="I2" s="9" t="s">
        <v>8</v>
      </c>
      <c r="J2" s="9" t="s">
        <v>9</v>
      </c>
      <c r="K2" s="9" t="s">
        <v>327</v>
      </c>
      <c r="L2" s="9" t="s">
        <v>328</v>
      </c>
      <c r="M2" s="9" t="s">
        <v>10</v>
      </c>
      <c r="N2" s="9" t="s">
        <v>11</v>
      </c>
      <c r="O2" s="9" t="s">
        <v>12</v>
      </c>
      <c r="P2" s="9" t="s">
        <v>13</v>
      </c>
      <c r="Q2" s="9" t="s">
        <v>14</v>
      </c>
      <c r="R2" s="129" t="s">
        <v>15</v>
      </c>
      <c r="S2" s="14" t="s">
        <v>16</v>
      </c>
      <c r="T2" s="14" t="s">
        <v>17</v>
      </c>
      <c r="U2" s="9" t="s">
        <v>14</v>
      </c>
      <c r="V2" s="129" t="s">
        <v>15</v>
      </c>
      <c r="W2" s="14" t="s">
        <v>16</v>
      </c>
      <c r="X2" s="14" t="s">
        <v>17</v>
      </c>
    </row>
    <row r="3" spans="1:24" ht="35.1" customHeight="1" x14ac:dyDescent="0.25">
      <c r="A3" s="129">
        <v>157</v>
      </c>
      <c r="B3" s="129">
        <v>179</v>
      </c>
      <c r="C3" s="129" t="s">
        <v>133</v>
      </c>
      <c r="D3" s="129" t="s">
        <v>125</v>
      </c>
      <c r="E3" s="130" t="s">
        <v>329</v>
      </c>
      <c r="F3" s="13" t="s">
        <v>330</v>
      </c>
      <c r="G3" s="13" t="s">
        <v>133</v>
      </c>
      <c r="H3" s="13" t="s">
        <v>133</v>
      </c>
      <c r="I3" s="17" t="s">
        <v>89</v>
      </c>
      <c r="J3" s="17">
        <v>1</v>
      </c>
      <c r="K3" s="17">
        <v>1</v>
      </c>
      <c r="L3" s="17">
        <f>J3-K3</f>
        <v>0</v>
      </c>
      <c r="M3" s="131"/>
      <c r="N3" s="129"/>
      <c r="O3" s="129">
        <f t="shared" ref="O3:O27" si="0">+J3+M3+N3</f>
        <v>1</v>
      </c>
      <c r="P3" s="131"/>
      <c r="Q3" s="132">
        <v>70982.306400000001</v>
      </c>
      <c r="R3" s="133">
        <f t="shared" ref="R3:R27" si="1">(Q3*O3*12)/100000</f>
        <v>8.5178767680000007</v>
      </c>
      <c r="S3" s="132">
        <f t="shared" ref="S3:S27" si="2">((8/100*Q3)*O3*12)/100000</f>
        <v>0.68143014144000003</v>
      </c>
      <c r="T3" s="132">
        <f t="shared" ref="T3:T27" si="3">((15000*13/100*O3*12))/100000</f>
        <v>0.23400000000000001</v>
      </c>
      <c r="U3" s="131">
        <f t="shared" ref="U3:U27" si="4">Q3*1.06</f>
        <v>75241.24478400001</v>
      </c>
      <c r="V3" s="133">
        <f t="shared" ref="V3:V27" si="5">(U3*O3*12)/100000</f>
        <v>9.0289493740800015</v>
      </c>
      <c r="W3" s="133">
        <f t="shared" ref="W3:W27" si="6">((8/100*U3)*O3*12)/100000</f>
        <v>0.72231594992640025</v>
      </c>
      <c r="X3" s="132">
        <f t="shared" ref="X3:X27" si="7">((15000*13/100*O3*12))/100000</f>
        <v>0.23400000000000001</v>
      </c>
    </row>
    <row r="4" spans="1:24" ht="35.1" customHeight="1" x14ac:dyDescent="0.25">
      <c r="A4" s="129"/>
      <c r="B4" s="129">
        <v>180</v>
      </c>
      <c r="C4" s="129" t="s">
        <v>133</v>
      </c>
      <c r="D4" s="129" t="s">
        <v>125</v>
      </c>
      <c r="E4" s="134" t="s">
        <v>329</v>
      </c>
      <c r="F4" s="13" t="s">
        <v>175</v>
      </c>
      <c r="G4" s="13" t="s">
        <v>133</v>
      </c>
      <c r="H4" s="13" t="s">
        <v>133</v>
      </c>
      <c r="I4" s="17" t="s">
        <v>89</v>
      </c>
      <c r="J4" s="17">
        <v>1</v>
      </c>
      <c r="K4" s="17"/>
      <c r="L4" s="17"/>
      <c r="M4" s="131"/>
      <c r="N4" s="129"/>
      <c r="O4" s="129">
        <f t="shared" si="0"/>
        <v>1</v>
      </c>
      <c r="P4" s="131"/>
      <c r="Q4" s="132">
        <v>43991.187200000008</v>
      </c>
      <c r="R4" s="133">
        <f t="shared" si="1"/>
        <v>5.2789424640000009</v>
      </c>
      <c r="S4" s="132">
        <f t="shared" si="2"/>
        <v>0.42231539712000005</v>
      </c>
      <c r="T4" s="132">
        <f t="shared" si="3"/>
        <v>0.23400000000000001</v>
      </c>
      <c r="U4" s="131">
        <f t="shared" si="4"/>
        <v>46630.658432000011</v>
      </c>
      <c r="V4" s="133">
        <f t="shared" si="5"/>
        <v>5.5956790118400006</v>
      </c>
      <c r="W4" s="133">
        <f t="shared" si="6"/>
        <v>0.44765432094720009</v>
      </c>
      <c r="X4" s="132">
        <f t="shared" si="7"/>
        <v>0.23400000000000001</v>
      </c>
    </row>
    <row r="5" spans="1:24" ht="35.1" customHeight="1" x14ac:dyDescent="0.25">
      <c r="A5" s="129">
        <v>164</v>
      </c>
      <c r="B5" s="129">
        <v>181</v>
      </c>
      <c r="C5" s="129" t="s">
        <v>111</v>
      </c>
      <c r="D5" s="129" t="s">
        <v>19</v>
      </c>
      <c r="E5" s="130" t="s">
        <v>331</v>
      </c>
      <c r="F5" s="15" t="s">
        <v>27</v>
      </c>
      <c r="G5" s="20" t="s">
        <v>332</v>
      </c>
      <c r="H5" s="20"/>
      <c r="I5" s="17" t="s">
        <v>22</v>
      </c>
      <c r="J5" s="135">
        <v>60</v>
      </c>
      <c r="K5" s="15">
        <v>24</v>
      </c>
      <c r="L5" s="17">
        <f t="shared" ref="L5:L16" si="8">J5-K5</f>
        <v>36</v>
      </c>
      <c r="M5" s="131"/>
      <c r="N5" s="129"/>
      <c r="O5" s="129">
        <f t="shared" si="0"/>
        <v>60</v>
      </c>
      <c r="P5" s="131"/>
      <c r="Q5" s="132">
        <f>12720*1.06</f>
        <v>13483.2</v>
      </c>
      <c r="R5" s="133">
        <f t="shared" si="1"/>
        <v>97.079040000000006</v>
      </c>
      <c r="S5" s="132">
        <f t="shared" si="2"/>
        <v>7.7663232000000004</v>
      </c>
      <c r="T5" s="132">
        <f t="shared" si="3"/>
        <v>14.04</v>
      </c>
      <c r="U5" s="131">
        <f t="shared" si="4"/>
        <v>14292.192000000001</v>
      </c>
      <c r="V5" s="133">
        <f t="shared" si="5"/>
        <v>102.9037824</v>
      </c>
      <c r="W5" s="133">
        <f t="shared" si="6"/>
        <v>8.2323025920000017</v>
      </c>
      <c r="X5" s="132">
        <f t="shared" si="7"/>
        <v>14.04</v>
      </c>
    </row>
    <row r="6" spans="1:24" ht="35.1" customHeight="1" x14ac:dyDescent="0.25">
      <c r="A6" s="129">
        <v>167</v>
      </c>
      <c r="B6" s="129">
        <v>182</v>
      </c>
      <c r="C6" s="129" t="s">
        <v>111</v>
      </c>
      <c r="D6" s="129" t="s">
        <v>19</v>
      </c>
      <c r="E6" s="130" t="s">
        <v>333</v>
      </c>
      <c r="F6" s="15" t="s">
        <v>30</v>
      </c>
      <c r="G6" s="15" t="s">
        <v>332</v>
      </c>
      <c r="H6" s="15"/>
      <c r="I6" s="17" t="s">
        <v>22</v>
      </c>
      <c r="J6" s="129">
        <v>12</v>
      </c>
      <c r="K6" s="15">
        <v>5</v>
      </c>
      <c r="L6" s="17">
        <f t="shared" si="8"/>
        <v>7</v>
      </c>
      <c r="M6" s="131"/>
      <c r="N6" s="129"/>
      <c r="O6" s="129">
        <f t="shared" si="0"/>
        <v>12</v>
      </c>
      <c r="P6" s="131"/>
      <c r="Q6" s="132">
        <f>12905*1.06</f>
        <v>13679.300000000001</v>
      </c>
      <c r="R6" s="133">
        <f t="shared" si="1"/>
        <v>19.698192000000002</v>
      </c>
      <c r="S6" s="132">
        <f t="shared" si="2"/>
        <v>1.5758553600000003</v>
      </c>
      <c r="T6" s="132">
        <f t="shared" si="3"/>
        <v>2.8079999999999998</v>
      </c>
      <c r="U6" s="131">
        <f t="shared" si="4"/>
        <v>14500.058000000003</v>
      </c>
      <c r="V6" s="133">
        <f t="shared" si="5"/>
        <v>20.880083520000003</v>
      </c>
      <c r="W6" s="133">
        <f t="shared" si="6"/>
        <v>1.6704066816000005</v>
      </c>
      <c r="X6" s="132">
        <f t="shared" si="7"/>
        <v>2.8079999999999998</v>
      </c>
    </row>
    <row r="7" spans="1:24" ht="35.1" customHeight="1" x14ac:dyDescent="0.25">
      <c r="A7" s="129">
        <v>169</v>
      </c>
      <c r="B7" s="129">
        <v>183</v>
      </c>
      <c r="C7" s="129" t="s">
        <v>111</v>
      </c>
      <c r="D7" s="129" t="s">
        <v>19</v>
      </c>
      <c r="E7" s="130" t="s">
        <v>334</v>
      </c>
      <c r="F7" s="15" t="s">
        <v>35</v>
      </c>
      <c r="G7" s="15" t="s">
        <v>332</v>
      </c>
      <c r="H7" s="15"/>
      <c r="I7" s="17" t="s">
        <v>22</v>
      </c>
      <c r="J7" s="135">
        <v>12</v>
      </c>
      <c r="K7" s="15">
        <v>5</v>
      </c>
      <c r="L7" s="17">
        <f t="shared" si="8"/>
        <v>7</v>
      </c>
      <c r="M7" s="131"/>
      <c r="N7" s="129"/>
      <c r="O7" s="129">
        <f t="shared" si="0"/>
        <v>12</v>
      </c>
      <c r="P7" s="131"/>
      <c r="Q7" s="132">
        <f>12905*1.06</f>
        <v>13679.300000000001</v>
      </c>
      <c r="R7" s="133">
        <f t="shared" si="1"/>
        <v>19.698192000000002</v>
      </c>
      <c r="S7" s="132">
        <f t="shared" si="2"/>
        <v>1.5758553600000003</v>
      </c>
      <c r="T7" s="132">
        <f t="shared" si="3"/>
        <v>2.8079999999999998</v>
      </c>
      <c r="U7" s="131">
        <f t="shared" si="4"/>
        <v>14500.058000000003</v>
      </c>
      <c r="V7" s="133">
        <f t="shared" si="5"/>
        <v>20.880083520000003</v>
      </c>
      <c r="W7" s="133">
        <f t="shared" si="6"/>
        <v>1.6704066816000005</v>
      </c>
      <c r="X7" s="132">
        <f t="shared" si="7"/>
        <v>2.8079999999999998</v>
      </c>
    </row>
    <row r="8" spans="1:24" ht="35.1" customHeight="1" x14ac:dyDescent="0.25">
      <c r="A8" s="129">
        <v>170</v>
      </c>
      <c r="B8" s="129">
        <v>184</v>
      </c>
      <c r="C8" s="129" t="s">
        <v>111</v>
      </c>
      <c r="D8" s="129" t="s">
        <v>19</v>
      </c>
      <c r="E8" s="130" t="s">
        <v>335</v>
      </c>
      <c r="F8" s="13" t="s">
        <v>103</v>
      </c>
      <c r="G8" s="13" t="s">
        <v>332</v>
      </c>
      <c r="H8" s="13"/>
      <c r="I8" s="17" t="s">
        <v>22</v>
      </c>
      <c r="J8" s="17">
        <v>12</v>
      </c>
      <c r="K8" s="17">
        <v>0</v>
      </c>
      <c r="L8" s="17">
        <f t="shared" si="8"/>
        <v>12</v>
      </c>
      <c r="M8" s="131"/>
      <c r="N8" s="129"/>
      <c r="O8" s="129">
        <f t="shared" si="0"/>
        <v>12</v>
      </c>
      <c r="P8" s="131"/>
      <c r="Q8" s="132">
        <f>12174*1.06</f>
        <v>12904.44</v>
      </c>
      <c r="R8" s="133">
        <f t="shared" si="1"/>
        <v>18.5823936</v>
      </c>
      <c r="S8" s="132">
        <f t="shared" si="2"/>
        <v>1.486591488</v>
      </c>
      <c r="T8" s="132">
        <f t="shared" si="3"/>
        <v>2.8079999999999998</v>
      </c>
      <c r="U8" s="131">
        <f t="shared" si="4"/>
        <v>13678.706400000001</v>
      </c>
      <c r="V8" s="133">
        <f t="shared" si="5"/>
        <v>19.697337216000001</v>
      </c>
      <c r="W8" s="133">
        <f t="shared" si="6"/>
        <v>1.5757869772800004</v>
      </c>
      <c r="X8" s="132">
        <f t="shared" si="7"/>
        <v>2.8079999999999998</v>
      </c>
    </row>
    <row r="9" spans="1:24" ht="35.1" customHeight="1" x14ac:dyDescent="0.25">
      <c r="A9" s="129">
        <v>171</v>
      </c>
      <c r="B9" s="129">
        <v>185</v>
      </c>
      <c r="C9" s="129" t="s">
        <v>111</v>
      </c>
      <c r="D9" s="129" t="s">
        <v>19</v>
      </c>
      <c r="E9" s="130" t="s">
        <v>336</v>
      </c>
      <c r="F9" s="15" t="s">
        <v>32</v>
      </c>
      <c r="G9" s="15" t="s">
        <v>332</v>
      </c>
      <c r="H9" s="15"/>
      <c r="I9" s="17" t="s">
        <v>22</v>
      </c>
      <c r="J9" s="22">
        <v>12</v>
      </c>
      <c r="K9" s="17">
        <v>0</v>
      </c>
      <c r="L9" s="17">
        <f t="shared" si="8"/>
        <v>12</v>
      </c>
      <c r="M9" s="131"/>
      <c r="N9" s="129"/>
      <c r="O9" s="129">
        <f t="shared" si="0"/>
        <v>12</v>
      </c>
      <c r="P9" s="131"/>
      <c r="Q9" s="132">
        <f>12174*1.06</f>
        <v>12904.44</v>
      </c>
      <c r="R9" s="133">
        <f t="shared" si="1"/>
        <v>18.5823936</v>
      </c>
      <c r="S9" s="132">
        <f t="shared" si="2"/>
        <v>1.486591488</v>
      </c>
      <c r="T9" s="132">
        <f t="shared" si="3"/>
        <v>2.8079999999999998</v>
      </c>
      <c r="U9" s="131">
        <f t="shared" si="4"/>
        <v>13678.706400000001</v>
      </c>
      <c r="V9" s="133">
        <f t="shared" si="5"/>
        <v>19.697337216000001</v>
      </c>
      <c r="W9" s="133">
        <f t="shared" si="6"/>
        <v>1.5757869772800004</v>
      </c>
      <c r="X9" s="132">
        <f t="shared" si="7"/>
        <v>2.8079999999999998</v>
      </c>
    </row>
    <row r="10" spans="1:24" ht="35.1" customHeight="1" x14ac:dyDescent="0.25">
      <c r="A10" s="129">
        <v>172</v>
      </c>
      <c r="B10" s="129">
        <v>186</v>
      </c>
      <c r="C10" s="129" t="s">
        <v>111</v>
      </c>
      <c r="D10" s="129" t="s">
        <v>19</v>
      </c>
      <c r="E10" s="130" t="s">
        <v>337</v>
      </c>
      <c r="F10" s="15" t="s">
        <v>38</v>
      </c>
      <c r="G10" s="15" t="s">
        <v>332</v>
      </c>
      <c r="H10" s="15"/>
      <c r="I10" s="17" t="s">
        <v>39</v>
      </c>
      <c r="J10" s="22">
        <v>12</v>
      </c>
      <c r="K10" s="17">
        <v>10</v>
      </c>
      <c r="L10" s="17">
        <f t="shared" si="8"/>
        <v>2</v>
      </c>
      <c r="M10" s="131"/>
      <c r="N10" s="129"/>
      <c r="O10" s="129">
        <f t="shared" si="0"/>
        <v>12</v>
      </c>
      <c r="P10" s="131"/>
      <c r="Q10" s="132">
        <f>112360*1.06</f>
        <v>119101.6</v>
      </c>
      <c r="R10" s="133">
        <f t="shared" si="1"/>
        <v>171.50630400000003</v>
      </c>
      <c r="S10" s="132">
        <f t="shared" si="2"/>
        <v>13.72050432</v>
      </c>
      <c r="T10" s="132">
        <f t="shared" si="3"/>
        <v>2.8079999999999998</v>
      </c>
      <c r="U10" s="131">
        <f t="shared" si="4"/>
        <v>126247.69600000001</v>
      </c>
      <c r="V10" s="133">
        <f t="shared" si="5"/>
        <v>181.79668224000002</v>
      </c>
      <c r="W10" s="133">
        <f t="shared" si="6"/>
        <v>14.543734579200004</v>
      </c>
      <c r="X10" s="132">
        <f t="shared" si="7"/>
        <v>2.8079999999999998</v>
      </c>
    </row>
    <row r="11" spans="1:24" ht="35.1" customHeight="1" x14ac:dyDescent="0.25">
      <c r="A11" s="129">
        <v>173</v>
      </c>
      <c r="B11" s="129">
        <v>187</v>
      </c>
      <c r="C11" s="129" t="s">
        <v>111</v>
      </c>
      <c r="D11" s="129" t="s">
        <v>19</v>
      </c>
      <c r="E11" s="130" t="s">
        <v>338</v>
      </c>
      <c r="F11" s="15" t="s">
        <v>75</v>
      </c>
      <c r="G11" s="15" t="s">
        <v>332</v>
      </c>
      <c r="H11" s="15"/>
      <c r="I11" s="17" t="s">
        <v>39</v>
      </c>
      <c r="J11" s="22">
        <v>12</v>
      </c>
      <c r="K11" s="17">
        <v>5</v>
      </c>
      <c r="L11" s="17">
        <f t="shared" si="8"/>
        <v>7</v>
      </c>
      <c r="M11" s="131"/>
      <c r="N11" s="129"/>
      <c r="O11" s="129">
        <f t="shared" si="0"/>
        <v>12</v>
      </c>
      <c r="P11" s="131"/>
      <c r="Q11" s="132">
        <f>112360*1.06</f>
        <v>119101.6</v>
      </c>
      <c r="R11" s="133">
        <f t="shared" si="1"/>
        <v>171.50630400000003</v>
      </c>
      <c r="S11" s="132">
        <f t="shared" si="2"/>
        <v>13.72050432</v>
      </c>
      <c r="T11" s="132">
        <f t="shared" si="3"/>
        <v>2.8079999999999998</v>
      </c>
      <c r="U11" s="131">
        <f t="shared" si="4"/>
        <v>126247.69600000001</v>
      </c>
      <c r="V11" s="133">
        <f t="shared" si="5"/>
        <v>181.79668224000002</v>
      </c>
      <c r="W11" s="133">
        <f t="shared" si="6"/>
        <v>14.543734579200004</v>
      </c>
      <c r="X11" s="132">
        <f t="shared" si="7"/>
        <v>2.8079999999999998</v>
      </c>
    </row>
    <row r="12" spans="1:24" ht="35.1" customHeight="1" x14ac:dyDescent="0.25">
      <c r="A12" s="129">
        <v>174</v>
      </c>
      <c r="B12" s="129">
        <v>188</v>
      </c>
      <c r="C12" s="129" t="s">
        <v>111</v>
      </c>
      <c r="D12" s="129" t="s">
        <v>19</v>
      </c>
      <c r="E12" s="130" t="s">
        <v>339</v>
      </c>
      <c r="F12" s="13" t="s">
        <v>340</v>
      </c>
      <c r="G12" s="15" t="s">
        <v>332</v>
      </c>
      <c r="H12" s="13"/>
      <c r="I12" s="17" t="s">
        <v>39</v>
      </c>
      <c r="J12" s="22">
        <v>12</v>
      </c>
      <c r="K12" s="17">
        <v>5</v>
      </c>
      <c r="L12" s="17">
        <f t="shared" si="8"/>
        <v>7</v>
      </c>
      <c r="M12" s="131"/>
      <c r="N12" s="129"/>
      <c r="O12" s="129">
        <f t="shared" si="0"/>
        <v>12</v>
      </c>
      <c r="P12" s="131"/>
      <c r="Q12" s="132">
        <f>112360*1.06</f>
        <v>119101.6</v>
      </c>
      <c r="R12" s="133">
        <f t="shared" si="1"/>
        <v>171.50630400000003</v>
      </c>
      <c r="S12" s="132">
        <f t="shared" si="2"/>
        <v>13.72050432</v>
      </c>
      <c r="T12" s="132">
        <f t="shared" si="3"/>
        <v>2.8079999999999998</v>
      </c>
      <c r="U12" s="131">
        <f t="shared" si="4"/>
        <v>126247.69600000001</v>
      </c>
      <c r="V12" s="133">
        <f t="shared" si="5"/>
        <v>181.79668224000002</v>
      </c>
      <c r="W12" s="133">
        <f t="shared" si="6"/>
        <v>14.543734579200004</v>
      </c>
      <c r="X12" s="132">
        <f t="shared" si="7"/>
        <v>2.8079999999999998</v>
      </c>
    </row>
    <row r="13" spans="1:24" ht="35.1" customHeight="1" x14ac:dyDescent="0.25">
      <c r="A13" s="129">
        <v>175</v>
      </c>
      <c r="B13" s="129">
        <v>189</v>
      </c>
      <c r="C13" s="129" t="s">
        <v>111</v>
      </c>
      <c r="D13" s="129" t="s">
        <v>19</v>
      </c>
      <c r="E13" s="130" t="s">
        <v>341</v>
      </c>
      <c r="F13" s="15" t="s">
        <v>50</v>
      </c>
      <c r="G13" s="15" t="s">
        <v>332</v>
      </c>
      <c r="H13" s="15"/>
      <c r="I13" s="17" t="s">
        <v>39</v>
      </c>
      <c r="J13" s="17">
        <v>12</v>
      </c>
      <c r="K13" s="17">
        <v>2</v>
      </c>
      <c r="L13" s="17">
        <f t="shared" si="8"/>
        <v>10</v>
      </c>
      <c r="M13" s="131"/>
      <c r="N13" s="129"/>
      <c r="O13" s="129">
        <f t="shared" si="0"/>
        <v>12</v>
      </c>
      <c r="P13" s="131"/>
      <c r="Q13" s="132">
        <f>112360*1.06</f>
        <v>119101.6</v>
      </c>
      <c r="R13" s="133">
        <f t="shared" si="1"/>
        <v>171.50630400000003</v>
      </c>
      <c r="S13" s="132">
        <f t="shared" si="2"/>
        <v>13.72050432</v>
      </c>
      <c r="T13" s="132">
        <f t="shared" si="3"/>
        <v>2.8079999999999998</v>
      </c>
      <c r="U13" s="131">
        <f t="shared" si="4"/>
        <v>126247.69600000001</v>
      </c>
      <c r="V13" s="133">
        <f t="shared" si="5"/>
        <v>181.79668224000002</v>
      </c>
      <c r="W13" s="133">
        <f t="shared" si="6"/>
        <v>14.543734579200004</v>
      </c>
      <c r="X13" s="132">
        <f t="shared" si="7"/>
        <v>2.8079999999999998</v>
      </c>
    </row>
    <row r="14" spans="1:24" ht="35.1" customHeight="1" x14ac:dyDescent="0.25">
      <c r="A14" s="129">
        <v>176</v>
      </c>
      <c r="B14" s="129">
        <v>190</v>
      </c>
      <c r="C14" s="129" t="s">
        <v>111</v>
      </c>
      <c r="D14" s="129" t="s">
        <v>19</v>
      </c>
      <c r="E14" s="130" t="s">
        <v>342</v>
      </c>
      <c r="F14" s="15" t="s">
        <v>343</v>
      </c>
      <c r="G14" s="15" t="s">
        <v>332</v>
      </c>
      <c r="H14" s="15"/>
      <c r="I14" s="17" t="s">
        <v>59</v>
      </c>
      <c r="J14" s="17">
        <v>11</v>
      </c>
      <c r="K14" s="17">
        <v>11</v>
      </c>
      <c r="L14" s="17">
        <f t="shared" si="8"/>
        <v>0</v>
      </c>
      <c r="M14" s="131"/>
      <c r="N14" s="129"/>
      <c r="O14" s="129">
        <f t="shared" si="0"/>
        <v>11</v>
      </c>
      <c r="P14" s="131"/>
      <c r="Q14" s="132">
        <f>37948*1.06</f>
        <v>40224.880000000005</v>
      </c>
      <c r="R14" s="133">
        <f t="shared" si="1"/>
        <v>53.096841600000005</v>
      </c>
      <c r="S14" s="132">
        <f t="shared" si="2"/>
        <v>4.2477473280000009</v>
      </c>
      <c r="T14" s="132">
        <f t="shared" si="3"/>
        <v>2.5739999999999998</v>
      </c>
      <c r="U14" s="131">
        <f t="shared" si="4"/>
        <v>42638.372800000005</v>
      </c>
      <c r="V14" s="133">
        <f t="shared" si="5"/>
        <v>56.282652096000007</v>
      </c>
      <c r="W14" s="133">
        <f t="shared" si="6"/>
        <v>4.5026121676800006</v>
      </c>
      <c r="X14" s="132">
        <f t="shared" si="7"/>
        <v>2.5739999999999998</v>
      </c>
    </row>
    <row r="15" spans="1:24" ht="35.1" customHeight="1" x14ac:dyDescent="0.25">
      <c r="A15" s="129">
        <v>178</v>
      </c>
      <c r="B15" s="129">
        <v>191</v>
      </c>
      <c r="C15" s="129" t="s">
        <v>111</v>
      </c>
      <c r="D15" s="129" t="s">
        <v>19</v>
      </c>
      <c r="E15" s="130" t="s">
        <v>344</v>
      </c>
      <c r="F15" s="13" t="s">
        <v>345</v>
      </c>
      <c r="G15" s="13" t="s">
        <v>332</v>
      </c>
      <c r="H15" s="13"/>
      <c r="I15" s="17" t="s">
        <v>59</v>
      </c>
      <c r="J15" s="17">
        <v>48</v>
      </c>
      <c r="K15" s="17">
        <v>43</v>
      </c>
      <c r="L15" s="17">
        <f t="shared" si="8"/>
        <v>5</v>
      </c>
      <c r="M15" s="131"/>
      <c r="N15" s="129"/>
      <c r="O15" s="129">
        <f t="shared" si="0"/>
        <v>48</v>
      </c>
      <c r="P15" s="131"/>
      <c r="Q15" s="132">
        <f>56180*1.06</f>
        <v>59550.8</v>
      </c>
      <c r="R15" s="133">
        <f t="shared" si="1"/>
        <v>343.01260800000006</v>
      </c>
      <c r="S15" s="132">
        <f t="shared" si="2"/>
        <v>27.44100864</v>
      </c>
      <c r="T15" s="132">
        <f t="shared" si="3"/>
        <v>11.231999999999999</v>
      </c>
      <c r="U15" s="131">
        <f t="shared" si="4"/>
        <v>63123.848000000005</v>
      </c>
      <c r="V15" s="133">
        <f t="shared" si="5"/>
        <v>363.59336448000005</v>
      </c>
      <c r="W15" s="133">
        <f t="shared" si="6"/>
        <v>29.087469158400008</v>
      </c>
      <c r="X15" s="132">
        <f t="shared" si="7"/>
        <v>11.231999999999999</v>
      </c>
    </row>
    <row r="16" spans="1:24" ht="35.1" customHeight="1" x14ac:dyDescent="0.25">
      <c r="A16" s="129">
        <v>160</v>
      </c>
      <c r="B16" s="129">
        <v>192</v>
      </c>
      <c r="C16" s="129" t="s">
        <v>111</v>
      </c>
      <c r="D16" s="129" t="s">
        <v>125</v>
      </c>
      <c r="E16" s="130" t="s">
        <v>346</v>
      </c>
      <c r="F16" s="13" t="s">
        <v>347</v>
      </c>
      <c r="G16" s="13" t="s">
        <v>348</v>
      </c>
      <c r="H16" s="13" t="s">
        <v>111</v>
      </c>
      <c r="I16" s="17" t="s">
        <v>89</v>
      </c>
      <c r="J16" s="17">
        <v>3</v>
      </c>
      <c r="K16" s="17">
        <v>2</v>
      </c>
      <c r="L16" s="17">
        <f t="shared" si="8"/>
        <v>1</v>
      </c>
      <c r="M16" s="131"/>
      <c r="N16" s="129"/>
      <c r="O16" s="129">
        <f t="shared" si="0"/>
        <v>3</v>
      </c>
      <c r="P16" s="131"/>
      <c r="Q16" s="132">
        <v>31741.7</v>
      </c>
      <c r="R16" s="133">
        <f t="shared" si="1"/>
        <v>11.427012000000001</v>
      </c>
      <c r="S16" s="132">
        <f t="shared" si="2"/>
        <v>0.91416096000000002</v>
      </c>
      <c r="T16" s="132">
        <f t="shared" si="3"/>
        <v>0.70199999999999996</v>
      </c>
      <c r="U16" s="131">
        <f t="shared" si="4"/>
        <v>33646.202000000005</v>
      </c>
      <c r="V16" s="133">
        <f t="shared" si="5"/>
        <v>12.112632720000001</v>
      </c>
      <c r="W16" s="133">
        <f t="shared" si="6"/>
        <v>0.96901061760000007</v>
      </c>
      <c r="X16" s="132">
        <f t="shared" si="7"/>
        <v>0.70199999999999996</v>
      </c>
    </row>
    <row r="17" spans="1:24" s="140" customFormat="1" ht="35.1" customHeight="1" x14ac:dyDescent="0.25">
      <c r="A17" s="136"/>
      <c r="B17" s="129">
        <v>193</v>
      </c>
      <c r="C17" s="136" t="s">
        <v>111</v>
      </c>
      <c r="D17" s="136" t="s">
        <v>125</v>
      </c>
      <c r="E17" s="137" t="s">
        <v>346</v>
      </c>
      <c r="F17" s="30" t="s">
        <v>175</v>
      </c>
      <c r="G17" s="30" t="s">
        <v>348</v>
      </c>
      <c r="H17" s="30"/>
      <c r="I17" s="138" t="s">
        <v>89</v>
      </c>
      <c r="J17" s="138">
        <v>3</v>
      </c>
      <c r="K17" s="138"/>
      <c r="L17" s="138"/>
      <c r="M17" s="139"/>
      <c r="N17" s="136"/>
      <c r="O17" s="129">
        <f t="shared" si="0"/>
        <v>3</v>
      </c>
      <c r="P17" s="139"/>
      <c r="Q17" s="132">
        <v>23595.600000000002</v>
      </c>
      <c r="R17" s="133">
        <f t="shared" si="1"/>
        <v>8.4944160000000011</v>
      </c>
      <c r="S17" s="132">
        <f t="shared" si="2"/>
        <v>0.67955328000000004</v>
      </c>
      <c r="T17" s="132">
        <f t="shared" si="3"/>
        <v>0.70199999999999996</v>
      </c>
      <c r="U17" s="131">
        <f t="shared" si="4"/>
        <v>25011.336000000003</v>
      </c>
      <c r="V17" s="133">
        <f t="shared" si="5"/>
        <v>9.0040809599999996</v>
      </c>
      <c r="W17" s="133">
        <f t="shared" si="6"/>
        <v>0.72032647680000006</v>
      </c>
      <c r="X17" s="132">
        <f t="shared" si="7"/>
        <v>0.70199999999999996</v>
      </c>
    </row>
    <row r="18" spans="1:24" ht="35.1" customHeight="1" x14ac:dyDescent="0.25">
      <c r="A18" s="136"/>
      <c r="B18" s="129">
        <v>194</v>
      </c>
      <c r="C18" s="136" t="s">
        <v>111</v>
      </c>
      <c r="D18" s="136" t="s">
        <v>125</v>
      </c>
      <c r="E18" s="137" t="s">
        <v>346</v>
      </c>
      <c r="F18" s="30" t="s">
        <v>220</v>
      </c>
      <c r="G18" s="30" t="s">
        <v>348</v>
      </c>
      <c r="H18" s="30"/>
      <c r="I18" s="138" t="s">
        <v>89</v>
      </c>
      <c r="J18" s="138">
        <v>3</v>
      </c>
      <c r="K18" s="138"/>
      <c r="L18" s="138"/>
      <c r="M18" s="139"/>
      <c r="N18" s="136"/>
      <c r="O18" s="129">
        <f t="shared" si="0"/>
        <v>3</v>
      </c>
      <c r="P18" s="139"/>
      <c r="Q18" s="132">
        <v>23595.600000000002</v>
      </c>
      <c r="R18" s="133">
        <f t="shared" si="1"/>
        <v>8.4944160000000011</v>
      </c>
      <c r="S18" s="132">
        <f t="shared" si="2"/>
        <v>0.67955328000000004</v>
      </c>
      <c r="T18" s="132">
        <f t="shared" si="3"/>
        <v>0.70199999999999996</v>
      </c>
      <c r="U18" s="131">
        <f t="shared" si="4"/>
        <v>25011.336000000003</v>
      </c>
      <c r="V18" s="133">
        <f t="shared" si="5"/>
        <v>9.0040809599999996</v>
      </c>
      <c r="W18" s="133">
        <f t="shared" si="6"/>
        <v>0.72032647680000006</v>
      </c>
      <c r="X18" s="132">
        <f t="shared" si="7"/>
        <v>0.70199999999999996</v>
      </c>
    </row>
    <row r="19" spans="1:24" s="140" customFormat="1" ht="35.1" customHeight="1" x14ac:dyDescent="0.25">
      <c r="A19" s="129">
        <v>161</v>
      </c>
      <c r="B19" s="129">
        <v>195</v>
      </c>
      <c r="C19" s="129" t="s">
        <v>111</v>
      </c>
      <c r="D19" s="129" t="s">
        <v>19</v>
      </c>
      <c r="E19" s="130" t="s">
        <v>349</v>
      </c>
      <c r="F19" s="15" t="s">
        <v>21</v>
      </c>
      <c r="G19" s="20" t="s">
        <v>350</v>
      </c>
      <c r="H19" s="15"/>
      <c r="I19" s="17" t="s">
        <v>22</v>
      </c>
      <c r="J19" s="17">
        <v>600</v>
      </c>
      <c r="K19" s="17">
        <v>408</v>
      </c>
      <c r="L19" s="17">
        <f t="shared" ref="L19:L27" si="9">J19-K19</f>
        <v>192</v>
      </c>
      <c r="M19" s="131"/>
      <c r="N19" s="129"/>
      <c r="O19" s="129">
        <f t="shared" si="0"/>
        <v>600</v>
      </c>
      <c r="P19" s="131"/>
      <c r="Q19" s="132">
        <f>18647.52*1.06</f>
        <v>19766.371200000001</v>
      </c>
      <c r="R19" s="133">
        <f t="shared" si="1"/>
        <v>1423.1787264000002</v>
      </c>
      <c r="S19" s="132">
        <f t="shared" si="2"/>
        <v>113.85429811200002</v>
      </c>
      <c r="T19" s="132">
        <f t="shared" si="3"/>
        <v>140.4</v>
      </c>
      <c r="U19" s="131">
        <f t="shared" si="4"/>
        <v>20952.353472000003</v>
      </c>
      <c r="V19" s="133">
        <f t="shared" si="5"/>
        <v>1508.5694499840004</v>
      </c>
      <c r="W19" s="133">
        <f t="shared" si="6"/>
        <v>120.68555599872002</v>
      </c>
      <c r="X19" s="132">
        <f t="shared" si="7"/>
        <v>140.4</v>
      </c>
    </row>
    <row r="20" spans="1:24" ht="35.1" customHeight="1" x14ac:dyDescent="0.25">
      <c r="A20" s="129">
        <v>163</v>
      </c>
      <c r="B20" s="129">
        <v>196</v>
      </c>
      <c r="C20" s="129" t="s">
        <v>111</v>
      </c>
      <c r="D20" s="129" t="s">
        <v>19</v>
      </c>
      <c r="E20" s="130" t="s">
        <v>351</v>
      </c>
      <c r="F20" s="15" t="s">
        <v>27</v>
      </c>
      <c r="G20" s="20" t="s">
        <v>350</v>
      </c>
      <c r="H20" s="20"/>
      <c r="I20" s="17" t="s">
        <v>22</v>
      </c>
      <c r="J20" s="129">
        <v>224</v>
      </c>
      <c r="K20" s="15">
        <v>148</v>
      </c>
      <c r="L20" s="17">
        <f t="shared" si="9"/>
        <v>76</v>
      </c>
      <c r="M20" s="131"/>
      <c r="N20" s="129"/>
      <c r="O20" s="129">
        <f t="shared" si="0"/>
        <v>224</v>
      </c>
      <c r="P20" s="131"/>
      <c r="Q20" s="132">
        <f>17736*1.06</f>
        <v>18800.16</v>
      </c>
      <c r="R20" s="133">
        <f t="shared" si="1"/>
        <v>505.3483008</v>
      </c>
      <c r="S20" s="132">
        <f t="shared" si="2"/>
        <v>40.427864063999998</v>
      </c>
      <c r="T20" s="132">
        <f t="shared" si="3"/>
        <v>52.415999999999997</v>
      </c>
      <c r="U20" s="131">
        <f t="shared" si="4"/>
        <v>19928.169600000001</v>
      </c>
      <c r="V20" s="133">
        <f t="shared" si="5"/>
        <v>535.66919884800006</v>
      </c>
      <c r="W20" s="133">
        <f t="shared" si="6"/>
        <v>42.853535907840005</v>
      </c>
      <c r="X20" s="132">
        <f t="shared" si="7"/>
        <v>52.415999999999997</v>
      </c>
    </row>
    <row r="21" spans="1:24" ht="35.1" customHeight="1" x14ac:dyDescent="0.25">
      <c r="A21" s="129">
        <v>165</v>
      </c>
      <c r="B21" s="129">
        <v>197</v>
      </c>
      <c r="C21" s="129" t="s">
        <v>111</v>
      </c>
      <c r="D21" s="129" t="s">
        <v>19</v>
      </c>
      <c r="E21" s="130" t="s">
        <v>352</v>
      </c>
      <c r="F21" s="15" t="s">
        <v>30</v>
      </c>
      <c r="G21" s="15" t="s">
        <v>350</v>
      </c>
      <c r="H21" s="15"/>
      <c r="I21" s="17" t="s">
        <v>22</v>
      </c>
      <c r="J21" s="129">
        <v>120</v>
      </c>
      <c r="K21" s="15">
        <v>56</v>
      </c>
      <c r="L21" s="17">
        <f t="shared" si="9"/>
        <v>64</v>
      </c>
      <c r="M21" s="131"/>
      <c r="N21" s="129"/>
      <c r="O21" s="129">
        <f t="shared" si="0"/>
        <v>120</v>
      </c>
      <c r="P21" s="131"/>
      <c r="Q21" s="132">
        <f>14781*1.06</f>
        <v>15667.86</v>
      </c>
      <c r="R21" s="133">
        <f t="shared" si="1"/>
        <v>225.61718400000001</v>
      </c>
      <c r="S21" s="132">
        <f t="shared" si="2"/>
        <v>18.049374719999999</v>
      </c>
      <c r="T21" s="132">
        <f t="shared" si="3"/>
        <v>28.08</v>
      </c>
      <c r="U21" s="131">
        <f t="shared" si="4"/>
        <v>16607.9316</v>
      </c>
      <c r="V21" s="133">
        <f t="shared" si="5"/>
        <v>239.15421504</v>
      </c>
      <c r="W21" s="133">
        <f t="shared" si="6"/>
        <v>19.132337203200002</v>
      </c>
      <c r="X21" s="132">
        <f t="shared" si="7"/>
        <v>28.08</v>
      </c>
    </row>
    <row r="22" spans="1:24" ht="35.1" customHeight="1" x14ac:dyDescent="0.25">
      <c r="A22" s="129">
        <v>168</v>
      </c>
      <c r="B22" s="129">
        <v>198</v>
      </c>
      <c r="C22" s="129" t="s">
        <v>111</v>
      </c>
      <c r="D22" s="129" t="s">
        <v>19</v>
      </c>
      <c r="E22" s="130" t="s">
        <v>353</v>
      </c>
      <c r="F22" s="15" t="s">
        <v>35</v>
      </c>
      <c r="G22" s="15" t="s">
        <v>350</v>
      </c>
      <c r="H22" s="15"/>
      <c r="I22" s="17" t="s">
        <v>22</v>
      </c>
      <c r="J22" s="129">
        <v>44</v>
      </c>
      <c r="K22" s="15">
        <v>43</v>
      </c>
      <c r="L22" s="17">
        <f t="shared" si="9"/>
        <v>1</v>
      </c>
      <c r="M22" s="131"/>
      <c r="N22" s="129"/>
      <c r="O22" s="129">
        <f t="shared" si="0"/>
        <v>44</v>
      </c>
      <c r="P22" s="131"/>
      <c r="Q22" s="132">
        <f>15476*1.06</f>
        <v>16404.560000000001</v>
      </c>
      <c r="R22" s="133">
        <f t="shared" si="1"/>
        <v>86.616076800000002</v>
      </c>
      <c r="S22" s="132">
        <f t="shared" si="2"/>
        <v>6.9292861440000006</v>
      </c>
      <c r="T22" s="132">
        <f t="shared" si="3"/>
        <v>10.295999999999999</v>
      </c>
      <c r="U22" s="131">
        <f t="shared" si="4"/>
        <v>17388.833600000002</v>
      </c>
      <c r="V22" s="133">
        <f t="shared" si="5"/>
        <v>91.813041408000018</v>
      </c>
      <c r="W22" s="133">
        <f t="shared" si="6"/>
        <v>7.3450433126400005</v>
      </c>
      <c r="X22" s="132">
        <f t="shared" si="7"/>
        <v>10.295999999999999</v>
      </c>
    </row>
    <row r="23" spans="1:24" s="141" customFormat="1" ht="35.1" customHeight="1" x14ac:dyDescent="0.25">
      <c r="A23" s="129">
        <v>177</v>
      </c>
      <c r="B23" s="129">
        <v>199</v>
      </c>
      <c r="C23" s="129" t="s">
        <v>111</v>
      </c>
      <c r="D23" s="129" t="s">
        <v>19</v>
      </c>
      <c r="E23" s="130" t="s">
        <v>354</v>
      </c>
      <c r="F23" s="13" t="s">
        <v>345</v>
      </c>
      <c r="G23" s="13" t="s">
        <v>350</v>
      </c>
      <c r="H23" s="13"/>
      <c r="I23" s="17" t="s">
        <v>59</v>
      </c>
      <c r="J23" s="17">
        <v>83</v>
      </c>
      <c r="K23" s="17">
        <v>42</v>
      </c>
      <c r="L23" s="17">
        <f t="shared" si="9"/>
        <v>41</v>
      </c>
      <c r="M23" s="131"/>
      <c r="N23" s="129"/>
      <c r="O23" s="129">
        <f t="shared" si="0"/>
        <v>83</v>
      </c>
      <c r="P23" s="131"/>
      <c r="Q23" s="132">
        <f>57134*1.06</f>
        <v>60562.04</v>
      </c>
      <c r="R23" s="133">
        <f t="shared" si="1"/>
        <v>603.19791840000005</v>
      </c>
      <c r="S23" s="132">
        <f t="shared" si="2"/>
        <v>48.255833472000006</v>
      </c>
      <c r="T23" s="132">
        <f t="shared" si="3"/>
        <v>19.422000000000001</v>
      </c>
      <c r="U23" s="131">
        <f t="shared" si="4"/>
        <v>64195.762400000007</v>
      </c>
      <c r="V23" s="133">
        <f t="shared" si="5"/>
        <v>639.38979350400007</v>
      </c>
      <c r="W23" s="133">
        <f t="shared" si="6"/>
        <v>51.151183480320014</v>
      </c>
      <c r="X23" s="132">
        <f t="shared" si="7"/>
        <v>19.422000000000001</v>
      </c>
    </row>
    <row r="24" spans="1:24" s="141" customFormat="1" ht="35.1" customHeight="1" x14ac:dyDescent="0.25">
      <c r="A24" s="129">
        <v>162</v>
      </c>
      <c r="B24" s="129">
        <v>200</v>
      </c>
      <c r="C24" s="129" t="s">
        <v>111</v>
      </c>
      <c r="D24" s="129" t="s">
        <v>150</v>
      </c>
      <c r="E24" s="130" t="s">
        <v>355</v>
      </c>
      <c r="F24" s="17" t="s">
        <v>157</v>
      </c>
      <c r="G24" s="17" t="s">
        <v>356</v>
      </c>
      <c r="H24" s="17" t="s">
        <v>350</v>
      </c>
      <c r="I24" s="17" t="s">
        <v>117</v>
      </c>
      <c r="J24" s="129">
        <v>115</v>
      </c>
      <c r="K24" s="129">
        <v>70</v>
      </c>
      <c r="L24" s="31">
        <f t="shared" si="9"/>
        <v>45</v>
      </c>
      <c r="M24" s="131"/>
      <c r="N24" s="129"/>
      <c r="O24" s="129">
        <f t="shared" si="0"/>
        <v>115</v>
      </c>
      <c r="P24" s="131"/>
      <c r="Q24" s="132">
        <f>10600*1.06</f>
        <v>11236</v>
      </c>
      <c r="R24" s="133">
        <f t="shared" si="1"/>
        <v>155.05680000000001</v>
      </c>
      <c r="S24" s="132">
        <f t="shared" si="2"/>
        <v>12.404544</v>
      </c>
      <c r="T24" s="132">
        <f t="shared" si="3"/>
        <v>26.91</v>
      </c>
      <c r="U24" s="131">
        <f t="shared" si="4"/>
        <v>11910.16</v>
      </c>
      <c r="V24" s="133">
        <f t="shared" si="5"/>
        <v>164.360208</v>
      </c>
      <c r="W24" s="133">
        <f t="shared" si="6"/>
        <v>13.148816640000001</v>
      </c>
      <c r="X24" s="132">
        <f t="shared" si="7"/>
        <v>26.91</v>
      </c>
    </row>
    <row r="25" spans="1:24" s="140" customFormat="1" ht="35.1" customHeight="1" x14ac:dyDescent="0.25">
      <c r="A25" s="129">
        <v>158</v>
      </c>
      <c r="B25" s="129">
        <v>201</v>
      </c>
      <c r="C25" s="129" t="s">
        <v>111</v>
      </c>
      <c r="D25" s="129" t="s">
        <v>125</v>
      </c>
      <c r="E25" s="130" t="s">
        <v>357</v>
      </c>
      <c r="F25" s="13" t="s">
        <v>358</v>
      </c>
      <c r="G25" s="13" t="s">
        <v>356</v>
      </c>
      <c r="H25" s="13" t="s">
        <v>111</v>
      </c>
      <c r="I25" s="17" t="s">
        <v>89</v>
      </c>
      <c r="J25" s="17">
        <v>6</v>
      </c>
      <c r="K25" s="17">
        <v>4</v>
      </c>
      <c r="L25" s="17">
        <f t="shared" si="9"/>
        <v>2</v>
      </c>
      <c r="M25" s="131"/>
      <c r="N25" s="129"/>
      <c r="O25" s="129">
        <f t="shared" si="0"/>
        <v>6</v>
      </c>
      <c r="P25" s="131"/>
      <c r="Q25" s="132">
        <v>31741.7</v>
      </c>
      <c r="R25" s="133">
        <f t="shared" si="1"/>
        <v>22.854024000000003</v>
      </c>
      <c r="S25" s="132">
        <f t="shared" si="2"/>
        <v>1.82832192</v>
      </c>
      <c r="T25" s="132">
        <f t="shared" si="3"/>
        <v>1.4039999999999999</v>
      </c>
      <c r="U25" s="131">
        <f t="shared" si="4"/>
        <v>33646.202000000005</v>
      </c>
      <c r="V25" s="133">
        <f t="shared" si="5"/>
        <v>24.225265440000001</v>
      </c>
      <c r="W25" s="133">
        <f t="shared" si="6"/>
        <v>1.9380212352000001</v>
      </c>
      <c r="X25" s="132">
        <f t="shared" si="7"/>
        <v>1.4039999999999999</v>
      </c>
    </row>
    <row r="26" spans="1:24" s="140" customFormat="1" ht="35.1" customHeight="1" x14ac:dyDescent="0.25">
      <c r="A26" s="129">
        <v>159</v>
      </c>
      <c r="B26" s="129">
        <v>202</v>
      </c>
      <c r="C26" s="129" t="s">
        <v>111</v>
      </c>
      <c r="D26" s="129" t="s">
        <v>278</v>
      </c>
      <c r="E26" s="130" t="s">
        <v>357</v>
      </c>
      <c r="F26" s="15" t="s">
        <v>280</v>
      </c>
      <c r="G26" s="15" t="s">
        <v>356</v>
      </c>
      <c r="H26" s="15" t="s">
        <v>111</v>
      </c>
      <c r="I26" s="17" t="s">
        <v>89</v>
      </c>
      <c r="J26" s="129">
        <v>22</v>
      </c>
      <c r="K26" s="15">
        <v>20</v>
      </c>
      <c r="L26" s="17">
        <f t="shared" si="9"/>
        <v>2</v>
      </c>
      <c r="M26" s="131"/>
      <c r="N26" s="129"/>
      <c r="O26" s="129">
        <f t="shared" si="0"/>
        <v>22</v>
      </c>
      <c r="P26" s="131"/>
      <c r="Q26" s="132">
        <v>18741.648000000001</v>
      </c>
      <c r="R26" s="133">
        <f t="shared" si="1"/>
        <v>49.47795072000001</v>
      </c>
      <c r="S26" s="132">
        <f t="shared" si="2"/>
        <v>3.9582360575999993</v>
      </c>
      <c r="T26" s="132">
        <f t="shared" si="3"/>
        <v>5.1479999999999997</v>
      </c>
      <c r="U26" s="131">
        <f t="shared" si="4"/>
        <v>19866.146880000004</v>
      </c>
      <c r="V26" s="133">
        <f t="shared" si="5"/>
        <v>52.446627763200013</v>
      </c>
      <c r="W26" s="133">
        <f t="shared" si="6"/>
        <v>4.1957302210560012</v>
      </c>
      <c r="X26" s="132">
        <f t="shared" si="7"/>
        <v>5.1479999999999997</v>
      </c>
    </row>
    <row r="27" spans="1:24" s="140" customFormat="1" ht="35.1" customHeight="1" x14ac:dyDescent="0.25">
      <c r="A27" s="129">
        <v>166</v>
      </c>
      <c r="B27" s="129">
        <v>203</v>
      </c>
      <c r="C27" s="129" t="s">
        <v>111</v>
      </c>
      <c r="D27" s="129" t="s">
        <v>278</v>
      </c>
      <c r="E27" s="130" t="s">
        <v>352</v>
      </c>
      <c r="F27" s="15" t="s">
        <v>280</v>
      </c>
      <c r="G27" s="15" t="s">
        <v>356</v>
      </c>
      <c r="H27" s="15" t="s">
        <v>111</v>
      </c>
      <c r="I27" s="17" t="s">
        <v>89</v>
      </c>
      <c r="J27" s="129">
        <v>4</v>
      </c>
      <c r="K27" s="15">
        <v>0</v>
      </c>
      <c r="L27" s="17">
        <f t="shared" si="9"/>
        <v>4</v>
      </c>
      <c r="M27" s="131"/>
      <c r="N27" s="129"/>
      <c r="O27" s="129">
        <f t="shared" si="0"/>
        <v>4</v>
      </c>
      <c r="P27" s="131"/>
      <c r="Q27" s="132">
        <v>14606.800000000001</v>
      </c>
      <c r="R27" s="133">
        <f t="shared" si="1"/>
        <v>7.0112640000000006</v>
      </c>
      <c r="S27" s="132">
        <f t="shared" si="2"/>
        <v>0.56090112000000003</v>
      </c>
      <c r="T27" s="132">
        <f t="shared" si="3"/>
        <v>0.93600000000000005</v>
      </c>
      <c r="U27" s="131">
        <f t="shared" si="4"/>
        <v>15483.208000000002</v>
      </c>
      <c r="V27" s="133">
        <f t="shared" si="5"/>
        <v>7.4319398400000019</v>
      </c>
      <c r="W27" s="133">
        <f t="shared" si="6"/>
        <v>0.59455518720000011</v>
      </c>
      <c r="X27" s="132">
        <f t="shared" si="7"/>
        <v>0.93600000000000005</v>
      </c>
    </row>
    <row r="29" spans="1:24" x14ac:dyDescent="0.25">
      <c r="R29" s="142"/>
      <c r="S29" s="142"/>
      <c r="T29" s="142"/>
      <c r="U29" s="142"/>
      <c r="V29" s="142"/>
      <c r="W29" s="142"/>
      <c r="X29" s="142"/>
    </row>
    <row r="30" spans="1:24" x14ac:dyDescent="0.25">
      <c r="R30" s="142"/>
      <c r="S30" s="142"/>
      <c r="T30" s="142"/>
      <c r="U30" s="142"/>
      <c r="V30" s="142"/>
      <c r="W30" s="142"/>
      <c r="X30" s="142"/>
    </row>
    <row r="31" spans="1:24" x14ac:dyDescent="0.25">
      <c r="R31" s="142"/>
      <c r="S31" s="142"/>
      <c r="T31" s="142"/>
      <c r="U31" s="142"/>
      <c r="V31" s="142"/>
      <c r="W31" s="142"/>
      <c r="X31" s="142"/>
    </row>
    <row r="39" spans="6:16" x14ac:dyDescent="0.25">
      <c r="F39" s="15"/>
      <c r="J39" s="128"/>
      <c r="K39" s="128">
        <f>SUBTOTAL(9,K3:K25)</f>
        <v>884</v>
      </c>
      <c r="L39" s="128">
        <f>SUBTOTAL(9,L3:L25)</f>
        <v>527</v>
      </c>
    </row>
    <row r="41" spans="6:16" ht="13.5" thickBot="1" x14ac:dyDescent="0.3"/>
    <row r="42" spans="6:16" ht="19.5" thickBot="1" x14ac:dyDescent="0.3">
      <c r="J42" s="143"/>
      <c r="K42" s="143"/>
      <c r="L42" s="143"/>
    </row>
    <row r="43" spans="6:16" ht="19.5" thickBot="1" x14ac:dyDescent="0.3">
      <c r="J43" s="143"/>
      <c r="K43" s="144"/>
      <c r="L43" s="144"/>
      <c r="P43" s="126">
        <f>2386+124</f>
        <v>2510</v>
      </c>
    </row>
    <row r="44" spans="6:16" ht="19.5" thickBot="1" x14ac:dyDescent="0.3">
      <c r="J44" s="143"/>
      <c r="K44" s="144"/>
      <c r="L44" s="144"/>
    </row>
    <row r="45" spans="6:16" ht="19.5" thickBot="1" x14ac:dyDescent="0.3">
      <c r="J45" s="143"/>
      <c r="K45" s="144"/>
      <c r="L45" s="144"/>
    </row>
    <row r="46" spans="6:16" ht="19.5" thickBot="1" x14ac:dyDescent="0.3">
      <c r="J46" s="36"/>
      <c r="K46" s="145"/>
      <c r="L46" s="145"/>
    </row>
    <row r="47" spans="6:16" ht="19.5" thickBot="1" x14ac:dyDescent="0.3">
      <c r="J47" s="36"/>
      <c r="K47" s="36"/>
      <c r="L47" s="36"/>
    </row>
  </sheetData>
  <autoFilter ref="A2:X27"/>
  <mergeCells count="2">
    <mergeCell ref="Q1:T1"/>
    <mergeCell ref="U1:X1"/>
  </mergeCells>
  <conditionalFormatting sqref="K5:K12">
    <cfRule type="cellIs" dxfId="0" priority="1" operator="greaterThan">
      <formula>#REF!</formula>
    </cfRule>
  </conditionalFormatting>
  <printOptions horizontalCentered="1"/>
  <pageMargins left="0.70866141732283505" right="0.70866141732283505" top="1.25984251968504" bottom="0.74803149606299202" header="0.55118110236220497" footer="0.31496062992126"/>
  <pageSetup paperSize="5" scale="95" orientation="landscape" r:id="rId1"/>
  <headerFooter>
    <oddHeader>&amp;CSTATUS OF STAFF UNDER NHM PUNJAB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25"/>
  <sheetViews>
    <sheetView tabSelected="1" view="pageBreakPreview" topLeftCell="A4" zoomScaleNormal="70" zoomScaleSheetLayoutView="100" workbookViewId="0">
      <selection activeCell="G21" sqref="G21:G25"/>
    </sheetView>
  </sheetViews>
  <sheetFormatPr defaultColWidth="8.85546875" defaultRowHeight="14.25" x14ac:dyDescent="0.25"/>
  <cols>
    <col min="1" max="1" width="8.85546875" style="37"/>
    <col min="2" max="2" width="39.85546875" style="37" customWidth="1"/>
    <col min="3" max="3" width="27.140625" style="37" bestFit="1" customWidth="1"/>
    <col min="4" max="4" width="15.85546875" style="37" customWidth="1"/>
    <col min="5" max="5" width="17.85546875" style="37" bestFit="1" customWidth="1"/>
    <col min="6" max="6" width="15.42578125" style="37" customWidth="1"/>
    <col min="7" max="7" width="20.5703125" style="37" customWidth="1"/>
    <col min="8" max="8" width="18.140625" style="37" customWidth="1"/>
    <col min="9" max="10" width="19.140625" style="37" customWidth="1"/>
    <col min="11" max="11" width="23.42578125" style="37" customWidth="1"/>
    <col min="12" max="12" width="8.85546875" style="37"/>
    <col min="13" max="15" width="8.85546875" style="38"/>
    <col min="16" max="16" width="8.85546875" style="37"/>
    <col min="17" max="17" width="39.85546875" style="37" customWidth="1"/>
    <col min="18" max="18" width="27.140625" style="37" bestFit="1" customWidth="1"/>
    <col min="19" max="19" width="15.85546875" style="37" customWidth="1"/>
    <col min="20" max="20" width="17.85546875" style="37" bestFit="1" customWidth="1"/>
    <col min="21" max="21" width="15.42578125" style="37" customWidth="1"/>
    <col min="22" max="22" width="20.5703125" style="37" customWidth="1"/>
    <col min="23" max="23" width="18.140625" style="37" customWidth="1"/>
    <col min="24" max="25" width="19.140625" style="37" customWidth="1"/>
    <col min="26" max="26" width="23.42578125" style="37" customWidth="1"/>
    <col min="27" max="16384" width="8.85546875" style="37"/>
  </cols>
  <sheetData>
    <row r="1" spans="2:26" ht="21.75" thickBot="1" x14ac:dyDescent="0.3">
      <c r="Q1" s="39" t="s">
        <v>359</v>
      </c>
      <c r="R1" s="40"/>
      <c r="S1" s="40"/>
      <c r="T1" s="40"/>
      <c r="U1" s="40"/>
      <c r="V1" s="40"/>
      <c r="W1" s="40"/>
      <c r="X1" s="40"/>
      <c r="Y1" s="40"/>
      <c r="Z1" s="41"/>
    </row>
    <row r="2" spans="2:26" ht="21.75" thickBot="1" x14ac:dyDescent="0.3">
      <c r="Q2" s="42" t="s">
        <v>360</v>
      </c>
      <c r="R2" s="43"/>
      <c r="S2" s="43"/>
      <c r="T2" s="43"/>
      <c r="U2" s="43"/>
      <c r="V2" s="43"/>
      <c r="W2" s="43"/>
      <c r="X2" s="43"/>
      <c r="Y2" s="43"/>
      <c r="Z2" s="44"/>
    </row>
    <row r="3" spans="2:26" s="47" customFormat="1" ht="18.75" x14ac:dyDescent="0.25">
      <c r="B3" s="45" t="s">
        <v>361</v>
      </c>
      <c r="C3" s="46" t="s">
        <v>18</v>
      </c>
      <c r="D3" s="46"/>
      <c r="E3" s="46"/>
      <c r="F3" s="46"/>
      <c r="G3" s="46"/>
      <c r="H3" s="46"/>
      <c r="I3" s="46"/>
      <c r="J3" s="46"/>
      <c r="K3" s="46"/>
      <c r="M3" s="48"/>
      <c r="N3" s="48"/>
      <c r="O3" s="48"/>
      <c r="Q3" s="49" t="s">
        <v>361</v>
      </c>
      <c r="R3" s="50" t="s">
        <v>18</v>
      </c>
      <c r="S3" s="50"/>
      <c r="T3" s="50"/>
      <c r="U3" s="50"/>
      <c r="V3" s="50"/>
      <c r="W3" s="50"/>
      <c r="X3" s="50"/>
      <c r="Y3" s="50"/>
      <c r="Z3" s="51"/>
    </row>
    <row r="4" spans="2:26" s="56" customFormat="1" ht="34.5" customHeight="1" x14ac:dyDescent="0.25">
      <c r="B4" s="45"/>
      <c r="C4" s="52" t="s">
        <v>362</v>
      </c>
      <c r="D4" s="53" t="s">
        <v>363</v>
      </c>
      <c r="E4" s="54"/>
      <c r="F4" s="54"/>
      <c r="G4" s="54"/>
      <c r="H4" s="54"/>
      <c r="I4" s="54"/>
      <c r="J4" s="54"/>
      <c r="K4" s="55"/>
      <c r="M4" s="57"/>
      <c r="N4" s="57"/>
      <c r="O4" s="57"/>
      <c r="Q4" s="58"/>
      <c r="R4" s="52" t="s">
        <v>362</v>
      </c>
      <c r="S4" s="53" t="s">
        <v>363</v>
      </c>
      <c r="T4" s="54"/>
      <c r="U4" s="54"/>
      <c r="V4" s="54"/>
      <c r="W4" s="54"/>
      <c r="X4" s="54"/>
      <c r="Y4" s="54"/>
      <c r="Z4" s="59"/>
    </row>
    <row r="5" spans="2:26" s="62" customFormat="1" ht="67.5" customHeight="1" x14ac:dyDescent="0.25">
      <c r="B5" s="45"/>
      <c r="C5" s="60" t="s">
        <v>364</v>
      </c>
      <c r="D5" s="61" t="s">
        <v>365</v>
      </c>
      <c r="E5" s="61"/>
      <c r="F5" s="61"/>
      <c r="G5" s="61"/>
      <c r="H5" s="61" t="s">
        <v>366</v>
      </c>
      <c r="I5" s="61"/>
      <c r="J5" s="61"/>
      <c r="K5" s="61"/>
      <c r="M5" s="63"/>
      <c r="N5" s="63"/>
      <c r="O5" s="63"/>
      <c r="Q5" s="58"/>
      <c r="R5" s="60" t="s">
        <v>364</v>
      </c>
      <c r="S5" s="61" t="s">
        <v>365</v>
      </c>
      <c r="T5" s="61"/>
      <c r="U5" s="61"/>
      <c r="V5" s="61"/>
      <c r="W5" s="61" t="s">
        <v>366</v>
      </c>
      <c r="X5" s="61"/>
      <c r="Y5" s="61"/>
      <c r="Z5" s="64"/>
    </row>
    <row r="6" spans="2:26" s="68" customFormat="1" ht="84" customHeight="1" x14ac:dyDescent="0.25">
      <c r="B6" s="65"/>
      <c r="C6" s="66"/>
      <c r="D6" s="67" t="s">
        <v>367</v>
      </c>
      <c r="E6" s="67" t="s">
        <v>368</v>
      </c>
      <c r="F6" s="67" t="s">
        <v>369</v>
      </c>
      <c r="G6" s="67" t="s">
        <v>370</v>
      </c>
      <c r="H6" s="67" t="s">
        <v>367</v>
      </c>
      <c r="I6" s="67" t="s">
        <v>368</v>
      </c>
      <c r="J6" s="67" t="s">
        <v>369</v>
      </c>
      <c r="K6" s="67" t="s">
        <v>370</v>
      </c>
      <c r="M6" s="69"/>
      <c r="N6" s="69"/>
      <c r="O6" s="69"/>
      <c r="Q6" s="70"/>
      <c r="R6" s="66"/>
      <c r="S6" s="67" t="s">
        <v>367</v>
      </c>
      <c r="T6" s="67" t="s">
        <v>368</v>
      </c>
      <c r="U6" s="67" t="s">
        <v>369</v>
      </c>
      <c r="V6" s="67" t="s">
        <v>370</v>
      </c>
      <c r="W6" s="67" t="s">
        <v>367</v>
      </c>
      <c r="X6" s="67" t="s">
        <v>368</v>
      </c>
      <c r="Y6" s="67" t="s">
        <v>369</v>
      </c>
      <c r="Z6" s="71" t="s">
        <v>370</v>
      </c>
    </row>
    <row r="7" spans="2:26" ht="15" x14ac:dyDescent="0.25">
      <c r="B7" s="72" t="s">
        <v>371</v>
      </c>
      <c r="C7" s="73">
        <f>16716.05</f>
        <v>16716.05</v>
      </c>
      <c r="D7" s="73">
        <v>24150.436858752</v>
      </c>
      <c r="E7" s="73">
        <v>1856.2524719001592</v>
      </c>
      <c r="F7" s="73">
        <v>1446.8220000000001</v>
      </c>
      <c r="G7" s="74">
        <f>SUM(D7:F11)</f>
        <v>34236.677304151672</v>
      </c>
      <c r="H7" s="73">
        <v>25702.366852677122</v>
      </c>
      <c r="I7" s="73">
        <v>2056.1893482141695</v>
      </c>
      <c r="J7" s="73">
        <v>1446.8220000000001</v>
      </c>
      <c r="K7" s="75">
        <f>SUM(H7:J11)</f>
        <v>36433.619852800781</v>
      </c>
      <c r="Q7" s="76" t="s">
        <v>371</v>
      </c>
      <c r="R7" s="73"/>
      <c r="S7" s="73"/>
      <c r="T7" s="73"/>
      <c r="U7" s="73"/>
      <c r="V7" s="74">
        <f>SUM(S7:U11)</f>
        <v>0</v>
      </c>
      <c r="W7" s="73"/>
      <c r="X7" s="73"/>
      <c r="Y7" s="73"/>
      <c r="Z7" s="77">
        <f>SUM(W7:Y11)</f>
        <v>0</v>
      </c>
    </row>
    <row r="8" spans="2:26" ht="15" x14ac:dyDescent="0.25">
      <c r="B8" s="72" t="s">
        <v>372</v>
      </c>
      <c r="C8" s="73">
        <v>2195.9299999999998</v>
      </c>
      <c r="D8" s="73">
        <v>3867.3297552000004</v>
      </c>
      <c r="E8" s="73">
        <v>258.02638041599999</v>
      </c>
      <c r="F8" s="73">
        <v>211.53600000000014</v>
      </c>
      <c r="G8" s="74"/>
      <c r="H8" s="73">
        <v>4099.3695405120025</v>
      </c>
      <c r="I8" s="73">
        <v>327.94956324095995</v>
      </c>
      <c r="J8" s="73">
        <v>211.53600000000014</v>
      </c>
      <c r="K8" s="78"/>
      <c r="Q8" s="76" t="s">
        <v>372</v>
      </c>
      <c r="R8" s="73"/>
      <c r="S8" s="73"/>
      <c r="T8" s="73"/>
      <c r="U8" s="73"/>
      <c r="V8" s="74"/>
      <c r="W8" s="73"/>
      <c r="X8" s="73"/>
      <c r="Y8" s="73"/>
      <c r="Z8" s="79"/>
    </row>
    <row r="9" spans="2:26" ht="15" x14ac:dyDescent="0.25">
      <c r="B9" s="72" t="s">
        <v>373</v>
      </c>
      <c r="C9" s="73">
        <v>971.07</v>
      </c>
      <c r="D9" s="73">
        <v>1347.8853016320002</v>
      </c>
      <c r="E9" s="73">
        <v>107.83082413055999</v>
      </c>
      <c r="F9" s="73">
        <v>129.40200000000002</v>
      </c>
      <c r="G9" s="74"/>
      <c r="H9" s="73">
        <v>1428.7584197299202</v>
      </c>
      <c r="I9" s="73">
        <v>114.3006735783936</v>
      </c>
      <c r="J9" s="73">
        <v>129.40200000000002</v>
      </c>
      <c r="K9" s="78"/>
      <c r="Q9" s="76" t="s">
        <v>373</v>
      </c>
      <c r="R9" s="73"/>
      <c r="S9" s="73"/>
      <c r="T9" s="73"/>
      <c r="U9" s="73"/>
      <c r="V9" s="74"/>
      <c r="W9" s="73"/>
      <c r="X9" s="73"/>
      <c r="Y9" s="73"/>
      <c r="Z9" s="79"/>
    </row>
    <row r="10" spans="2:26" ht="15" x14ac:dyDescent="0.25">
      <c r="B10" s="72" t="s">
        <v>374</v>
      </c>
      <c r="C10" s="73">
        <v>330.35</v>
      </c>
      <c r="D10" s="73">
        <v>537.33204000000001</v>
      </c>
      <c r="E10" s="73">
        <v>34.058563200000002</v>
      </c>
      <c r="F10" s="73">
        <v>75.114000000000004</v>
      </c>
      <c r="G10" s="74"/>
      <c r="H10" s="73">
        <v>569.57196240000007</v>
      </c>
      <c r="I10" s="73">
        <v>45.565756992000004</v>
      </c>
      <c r="J10" s="73">
        <v>75.114000000000004</v>
      </c>
      <c r="K10" s="78"/>
      <c r="Q10" s="76" t="s">
        <v>374</v>
      </c>
      <c r="R10" s="73"/>
      <c r="S10" s="73"/>
      <c r="T10" s="73"/>
      <c r="U10" s="73"/>
      <c r="V10" s="74"/>
      <c r="W10" s="73"/>
      <c r="X10" s="73"/>
      <c r="Y10" s="73"/>
      <c r="Z10" s="79"/>
    </row>
    <row r="11" spans="2:26" ht="15" x14ac:dyDescent="0.25">
      <c r="B11" s="72" t="s">
        <v>375</v>
      </c>
      <c r="C11" s="73">
        <v>96.86</v>
      </c>
      <c r="D11" s="73">
        <v>185.53436011200003</v>
      </c>
      <c r="E11" s="73">
        <v>14.842748808960003</v>
      </c>
      <c r="F11" s="73">
        <v>14.273999999999999</v>
      </c>
      <c r="G11" s="74"/>
      <c r="H11" s="35">
        <v>196.66642171872002</v>
      </c>
      <c r="I11" s="35">
        <v>15.733313737497603</v>
      </c>
      <c r="J11" s="35">
        <v>14.273999999999999</v>
      </c>
      <c r="K11" s="80"/>
      <c r="Q11" s="76" t="s">
        <v>375</v>
      </c>
      <c r="R11" s="73"/>
      <c r="S11" s="73"/>
      <c r="T11" s="73"/>
      <c r="U11" s="73"/>
      <c r="V11" s="74"/>
      <c r="W11" s="73"/>
      <c r="X11" s="73"/>
      <c r="Y11" s="73"/>
      <c r="Z11" s="81"/>
    </row>
    <row r="12" spans="2:26" ht="30.75" thickBot="1" x14ac:dyDescent="0.3">
      <c r="B12" s="82" t="s">
        <v>376</v>
      </c>
      <c r="C12" s="83"/>
      <c r="D12" s="73">
        <v>8295.6504000000004</v>
      </c>
      <c r="E12" s="73">
        <v>663.65203200000008</v>
      </c>
      <c r="F12" s="73">
        <v>587.34</v>
      </c>
      <c r="G12" s="73">
        <f>SUM(D12:F12)</f>
        <v>9546.6424320000006</v>
      </c>
      <c r="H12" s="73">
        <v>8792.3292000000001</v>
      </c>
      <c r="I12" s="73">
        <v>703.38633600000014</v>
      </c>
      <c r="J12" s="73">
        <v>587.34</v>
      </c>
      <c r="K12" s="73">
        <f>SUM(H12:J12)</f>
        <v>10083.055536</v>
      </c>
      <c r="Q12" s="84" t="s">
        <v>376</v>
      </c>
      <c r="R12" s="85"/>
      <c r="S12" s="85"/>
      <c r="T12" s="85"/>
      <c r="U12" s="86"/>
      <c r="V12" s="85">
        <f>SUM(S12:T12)</f>
        <v>0</v>
      </c>
      <c r="W12" s="85"/>
      <c r="X12" s="85"/>
      <c r="Y12" s="86"/>
      <c r="Z12" s="87">
        <f>SUM(W12:X12)</f>
        <v>0</v>
      </c>
    </row>
    <row r="14" spans="2:26" ht="15" thickBot="1" x14ac:dyDescent="0.3"/>
    <row r="15" spans="2:26" ht="21.75" thickBot="1" x14ac:dyDescent="0.3">
      <c r="D15" s="88"/>
      <c r="Q15" s="39" t="s">
        <v>359</v>
      </c>
      <c r="R15" s="40"/>
      <c r="S15" s="40"/>
      <c r="T15" s="40"/>
      <c r="U15" s="40"/>
      <c r="V15" s="40"/>
      <c r="W15" s="40"/>
      <c r="X15" s="40"/>
      <c r="Y15" s="40"/>
      <c r="Z15" s="41"/>
    </row>
    <row r="16" spans="2:26" ht="21.75" thickBot="1" x14ac:dyDescent="0.3">
      <c r="Q16" s="42" t="s">
        <v>360</v>
      </c>
      <c r="R16" s="43"/>
      <c r="S16" s="43"/>
      <c r="T16" s="43"/>
      <c r="U16" s="43"/>
      <c r="V16" s="43"/>
      <c r="W16" s="43"/>
      <c r="X16" s="43"/>
      <c r="Y16" s="43"/>
      <c r="Z16" s="44"/>
    </row>
    <row r="17" spans="2:26" ht="18.75" x14ac:dyDescent="0.25">
      <c r="B17" s="45" t="s">
        <v>361</v>
      </c>
      <c r="C17" s="46" t="s">
        <v>377</v>
      </c>
      <c r="D17" s="46"/>
      <c r="E17" s="46"/>
      <c r="F17" s="46"/>
      <c r="G17" s="46"/>
      <c r="H17" s="46"/>
      <c r="I17" s="46"/>
      <c r="J17" s="46"/>
      <c r="K17" s="46"/>
      <c r="Q17" s="49" t="s">
        <v>361</v>
      </c>
      <c r="R17" s="50" t="s">
        <v>377</v>
      </c>
      <c r="S17" s="50"/>
      <c r="T17" s="50"/>
      <c r="U17" s="50"/>
      <c r="V17" s="50"/>
      <c r="W17" s="50"/>
      <c r="X17" s="50"/>
      <c r="Y17" s="50"/>
      <c r="Z17" s="51"/>
    </row>
    <row r="18" spans="2:26" ht="15" x14ac:dyDescent="0.25">
      <c r="B18" s="45"/>
      <c r="C18" s="52" t="s">
        <v>362</v>
      </c>
      <c r="D18" s="53" t="s">
        <v>363</v>
      </c>
      <c r="E18" s="54"/>
      <c r="F18" s="54"/>
      <c r="G18" s="54"/>
      <c r="H18" s="54"/>
      <c r="I18" s="54"/>
      <c r="J18" s="54"/>
      <c r="K18" s="55"/>
      <c r="Q18" s="58"/>
      <c r="R18" s="52" t="s">
        <v>362</v>
      </c>
      <c r="S18" s="53" t="s">
        <v>363</v>
      </c>
      <c r="T18" s="54"/>
      <c r="U18" s="54"/>
      <c r="V18" s="54"/>
      <c r="W18" s="54"/>
      <c r="X18" s="54"/>
      <c r="Y18" s="54"/>
      <c r="Z18" s="59"/>
    </row>
    <row r="19" spans="2:26" ht="15" x14ac:dyDescent="0.25">
      <c r="B19" s="45"/>
      <c r="C19" s="60" t="s">
        <v>364</v>
      </c>
      <c r="D19" s="61" t="s">
        <v>365</v>
      </c>
      <c r="E19" s="61"/>
      <c r="F19" s="61"/>
      <c r="G19" s="61"/>
      <c r="H19" s="61" t="s">
        <v>366</v>
      </c>
      <c r="I19" s="61"/>
      <c r="J19" s="61"/>
      <c r="K19" s="61"/>
      <c r="Q19" s="58"/>
      <c r="R19" s="60" t="s">
        <v>364</v>
      </c>
      <c r="S19" s="61" t="s">
        <v>365</v>
      </c>
      <c r="T19" s="61"/>
      <c r="U19" s="61"/>
      <c r="V19" s="61"/>
      <c r="W19" s="61" t="s">
        <v>366</v>
      </c>
      <c r="X19" s="61"/>
      <c r="Y19" s="61"/>
      <c r="Z19" s="64"/>
    </row>
    <row r="20" spans="2:26" ht="76.349999999999994" customHeight="1" x14ac:dyDescent="0.25">
      <c r="B20" s="65"/>
      <c r="C20" s="66"/>
      <c r="D20" s="67" t="s">
        <v>367</v>
      </c>
      <c r="E20" s="67" t="s">
        <v>368</v>
      </c>
      <c r="F20" s="67" t="s">
        <v>369</v>
      </c>
      <c r="G20" s="67" t="s">
        <v>378</v>
      </c>
      <c r="H20" s="67" t="s">
        <v>367</v>
      </c>
      <c r="I20" s="67" t="s">
        <v>368</v>
      </c>
      <c r="J20" s="67" t="s">
        <v>369</v>
      </c>
      <c r="K20" s="67" t="s">
        <v>378</v>
      </c>
      <c r="Q20" s="70"/>
      <c r="R20" s="66"/>
      <c r="S20" s="67" t="s">
        <v>367</v>
      </c>
      <c r="T20" s="67" t="s">
        <v>368</v>
      </c>
      <c r="U20" s="67" t="s">
        <v>369</v>
      </c>
      <c r="V20" s="67" t="s">
        <v>378</v>
      </c>
      <c r="W20" s="67" t="s">
        <v>367</v>
      </c>
      <c r="X20" s="67" t="s">
        <v>368</v>
      </c>
      <c r="Y20" s="67" t="s">
        <v>369</v>
      </c>
      <c r="Z20" s="71" t="s">
        <v>378</v>
      </c>
    </row>
    <row r="21" spans="2:26" ht="15" x14ac:dyDescent="0.25">
      <c r="B21" s="72" t="s">
        <v>371</v>
      </c>
      <c r="C21" s="73">
        <v>3566.6</v>
      </c>
      <c r="D21" s="73">
        <v>4099.7330832000007</v>
      </c>
      <c r="E21" s="73">
        <v>327.97864665600002</v>
      </c>
      <c r="F21" s="73">
        <v>300.92400000000004</v>
      </c>
      <c r="G21" s="74">
        <f>SUM(D21:F25)</f>
        <v>5064.3494479641604</v>
      </c>
      <c r="H21" s="73">
        <v>4345.7170681920006</v>
      </c>
      <c r="I21" s="73">
        <v>347.65736545536004</v>
      </c>
      <c r="J21" s="73">
        <v>300.92400000000004</v>
      </c>
      <c r="K21" s="75">
        <f>SUM(H21:J25)</f>
        <v>5347.9366548420112</v>
      </c>
      <c r="Q21" s="76" t="s">
        <v>371</v>
      </c>
      <c r="R21" s="73"/>
      <c r="S21" s="73"/>
      <c r="T21" s="73"/>
      <c r="U21" s="73"/>
      <c r="V21" s="74">
        <f>SUM(S21:U25)</f>
        <v>0</v>
      </c>
      <c r="W21" s="73"/>
      <c r="X21" s="73"/>
      <c r="Y21" s="73"/>
      <c r="Z21" s="77">
        <f>SUM(W21:Y25)</f>
        <v>0</v>
      </c>
    </row>
    <row r="22" spans="2:26" ht="15" x14ac:dyDescent="0.25">
      <c r="B22" s="72" t="s">
        <v>372</v>
      </c>
      <c r="C22" s="73">
        <v>45.82</v>
      </c>
      <c r="D22" s="73">
        <v>65.066687232000007</v>
      </c>
      <c r="E22" s="73">
        <v>5.2053349785599998</v>
      </c>
      <c r="F22" s="73">
        <v>3.9779999999999998</v>
      </c>
      <c r="G22" s="74"/>
      <c r="H22" s="73">
        <v>68.970688465920006</v>
      </c>
      <c r="I22" s="73">
        <v>5.5176550772736004</v>
      </c>
      <c r="J22" s="73">
        <v>3.9779999999999998</v>
      </c>
      <c r="K22" s="78"/>
      <c r="Q22" s="76" t="s">
        <v>372</v>
      </c>
      <c r="R22" s="73"/>
      <c r="S22" s="73"/>
      <c r="T22" s="73"/>
      <c r="U22" s="73"/>
      <c r="V22" s="74"/>
      <c r="W22" s="73"/>
      <c r="X22" s="73"/>
      <c r="Y22" s="73"/>
      <c r="Z22" s="79"/>
    </row>
    <row r="23" spans="2:26" ht="15" x14ac:dyDescent="0.25">
      <c r="B23" s="72" t="s">
        <v>373</v>
      </c>
      <c r="C23" s="73">
        <v>38.6</v>
      </c>
      <c r="D23" s="73">
        <v>56.489214720000007</v>
      </c>
      <c r="E23" s="73">
        <v>4.5191371775999993</v>
      </c>
      <c r="F23" s="73">
        <v>6.0839999999999996</v>
      </c>
      <c r="G23" s="74"/>
      <c r="H23" s="73">
        <v>59.878567603200011</v>
      </c>
      <c r="I23" s="73">
        <v>4.7902854082560014</v>
      </c>
      <c r="J23" s="73">
        <v>6.0839999999999996</v>
      </c>
      <c r="K23" s="78"/>
      <c r="Q23" s="76" t="s">
        <v>373</v>
      </c>
      <c r="R23" s="73"/>
      <c r="S23" s="73"/>
      <c r="T23" s="73"/>
      <c r="U23" s="73"/>
      <c r="V23" s="74"/>
      <c r="W23" s="73"/>
      <c r="X23" s="73"/>
      <c r="Y23" s="73"/>
      <c r="Z23" s="79"/>
    </row>
    <row r="24" spans="2:26" ht="15" x14ac:dyDescent="0.25">
      <c r="B24" s="72" t="s">
        <v>374</v>
      </c>
      <c r="C24" s="73">
        <v>138</v>
      </c>
      <c r="D24" s="73">
        <v>155.05680000000001</v>
      </c>
      <c r="E24" s="73">
        <v>12.404544</v>
      </c>
      <c r="F24" s="73">
        <v>26.91</v>
      </c>
      <c r="G24" s="74"/>
      <c r="H24" s="73">
        <v>164.360208</v>
      </c>
      <c r="I24" s="73">
        <v>13.148816640000001</v>
      </c>
      <c r="J24" s="73">
        <v>26.91</v>
      </c>
      <c r="K24" s="78"/>
      <c r="Q24" s="76" t="s">
        <v>374</v>
      </c>
      <c r="R24" s="73"/>
      <c r="S24" s="73"/>
      <c r="T24" s="73"/>
      <c r="U24" s="73"/>
      <c r="V24" s="74"/>
      <c r="W24" s="73"/>
      <c r="X24" s="73"/>
      <c r="Y24" s="73"/>
      <c r="Z24" s="79"/>
    </row>
    <row r="25" spans="2:26" ht="15.75" thickBot="1" x14ac:dyDescent="0.3">
      <c r="B25" s="72" t="s">
        <v>375</v>
      </c>
      <c r="C25" s="73"/>
      <c r="D25" s="73" t="s">
        <v>379</v>
      </c>
      <c r="E25" s="73">
        <v>0</v>
      </c>
      <c r="F25" s="73">
        <v>0</v>
      </c>
      <c r="G25" s="74"/>
      <c r="H25" s="73" t="s">
        <v>379</v>
      </c>
      <c r="I25" s="73"/>
      <c r="J25" s="73"/>
      <c r="K25" s="80"/>
      <c r="Q25" s="89" t="s">
        <v>375</v>
      </c>
      <c r="R25" s="90"/>
      <c r="S25" s="90"/>
      <c r="T25" s="90"/>
      <c r="U25" s="90"/>
      <c r="V25" s="91"/>
      <c r="W25" s="90"/>
      <c r="X25" s="90"/>
      <c r="Y25" s="90"/>
      <c r="Z25" s="92"/>
    </row>
  </sheetData>
  <autoFilter ref="C6"/>
  <mergeCells count="36">
    <mergeCell ref="H19:K19"/>
    <mergeCell ref="R19:R20"/>
    <mergeCell ref="S19:V19"/>
    <mergeCell ref="W19:Z19"/>
    <mergeCell ref="G21:G25"/>
    <mergeCell ref="K21:K25"/>
    <mergeCell ref="V21:V25"/>
    <mergeCell ref="Z21:Z25"/>
    <mergeCell ref="Q15:Z15"/>
    <mergeCell ref="Q16:Z16"/>
    <mergeCell ref="B17:B20"/>
    <mergeCell ref="C17:K17"/>
    <mergeCell ref="Q17:Q20"/>
    <mergeCell ref="R17:Z17"/>
    <mergeCell ref="D18:K18"/>
    <mergeCell ref="S18:Z18"/>
    <mergeCell ref="C19:C20"/>
    <mergeCell ref="D19:G19"/>
    <mergeCell ref="H5:K5"/>
    <mergeCell ref="R5:R6"/>
    <mergeCell ref="S5:V5"/>
    <mergeCell ref="W5:Z5"/>
    <mergeCell ref="G7:G11"/>
    <mergeCell ref="K7:K11"/>
    <mergeCell ref="V7:V11"/>
    <mergeCell ref="Z7:Z11"/>
    <mergeCell ref="Q1:Z1"/>
    <mergeCell ref="Q2:Z2"/>
    <mergeCell ref="B3:B6"/>
    <mergeCell ref="C3:K3"/>
    <mergeCell ref="Q3:Q6"/>
    <mergeCell ref="R3:Z3"/>
    <mergeCell ref="D4:K4"/>
    <mergeCell ref="S4:Z4"/>
    <mergeCell ref="C5:C6"/>
    <mergeCell ref="D5:G5"/>
  </mergeCells>
  <printOptions horizontalCentered="1"/>
  <pageMargins left="0.70866141732283472" right="0.70866141732283472" top="0.74803149606299213" bottom="0.74803149606299213" header="0.31496062992125984" footer="0.31496062992125984"/>
  <pageSetup paperSize="5" scale="71" orientation="landscape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view="pageBreakPreview" zoomScale="60" zoomScaleNormal="130" workbookViewId="0">
      <pane xSplit="2" ySplit="3" topLeftCell="C4" activePane="bottomRight" state="frozen"/>
      <selection pane="topRight" activeCell="D1" sqref="D1"/>
      <selection pane="bottomLeft" activeCell="A4" sqref="A4"/>
      <selection pane="bottomRight" activeCell="G28" sqref="G28"/>
    </sheetView>
  </sheetViews>
  <sheetFormatPr defaultColWidth="8.5703125" defaultRowHeight="15" x14ac:dyDescent="0.25"/>
  <cols>
    <col min="1" max="1" width="8.5703125" style="94"/>
    <col min="2" max="2" width="34.85546875" style="94" bestFit="1" customWidth="1"/>
    <col min="3" max="3" width="16.85546875" style="94" customWidth="1"/>
    <col min="4" max="4" width="15.140625" style="94" customWidth="1"/>
    <col min="5" max="5" width="19.28515625" style="94" customWidth="1"/>
    <col min="6" max="6" width="15.42578125" style="94" customWidth="1"/>
    <col min="7" max="7" width="12.85546875" style="94" customWidth="1"/>
    <col min="8" max="8" width="36.140625" style="94" customWidth="1"/>
    <col min="9" max="16384" width="8.5703125" style="94"/>
  </cols>
  <sheetData>
    <row r="1" spans="1:14" ht="30.6" customHeight="1" x14ac:dyDescent="0.25">
      <c r="A1" s="93" t="s">
        <v>380</v>
      </c>
      <c r="B1" s="93"/>
      <c r="C1" s="93"/>
      <c r="D1" s="93"/>
      <c r="E1" s="93"/>
      <c r="F1" s="93"/>
      <c r="G1" s="93"/>
      <c r="H1" s="93"/>
    </row>
    <row r="2" spans="1:14" s="100" customFormat="1" x14ac:dyDescent="0.25">
      <c r="A2" s="95" t="s">
        <v>381</v>
      </c>
      <c r="B2" s="96" t="s">
        <v>382</v>
      </c>
      <c r="C2" s="97" t="s">
        <v>383</v>
      </c>
      <c r="D2" s="98"/>
      <c r="E2" s="99" t="s">
        <v>384</v>
      </c>
      <c r="F2" s="97" t="s">
        <v>385</v>
      </c>
      <c r="G2" s="98"/>
      <c r="H2" s="99" t="s">
        <v>384</v>
      </c>
    </row>
    <row r="3" spans="1:14" s="100" customFormat="1" x14ac:dyDescent="0.25">
      <c r="A3" s="101"/>
      <c r="B3" s="102"/>
      <c r="C3" s="103" t="s">
        <v>386</v>
      </c>
      <c r="D3" s="103" t="s">
        <v>387</v>
      </c>
      <c r="E3" s="104"/>
      <c r="F3" s="103" t="s">
        <v>386</v>
      </c>
      <c r="G3" s="103" t="s">
        <v>387</v>
      </c>
      <c r="H3" s="104"/>
    </row>
    <row r="4" spans="1:14" ht="30" x14ac:dyDescent="0.25">
      <c r="A4" s="105"/>
      <c r="B4" s="106" t="s">
        <v>388</v>
      </c>
      <c r="C4" s="107">
        <v>225</v>
      </c>
      <c r="D4" s="107">
        <v>225</v>
      </c>
      <c r="E4" s="107"/>
      <c r="F4" s="107"/>
      <c r="G4" s="107"/>
      <c r="H4" s="107" t="s">
        <v>389</v>
      </c>
    </row>
    <row r="5" spans="1:14" ht="60" x14ac:dyDescent="0.25">
      <c r="A5" s="105"/>
      <c r="B5" s="106" t="s">
        <v>390</v>
      </c>
      <c r="C5" s="107"/>
      <c r="D5" s="107"/>
      <c r="E5" s="107"/>
      <c r="F5" s="107"/>
      <c r="G5" s="107"/>
      <c r="H5" s="107"/>
    </row>
    <row r="6" spans="1:14" ht="45" x14ac:dyDescent="0.25">
      <c r="A6" s="105"/>
      <c r="B6" s="106" t="s">
        <v>391</v>
      </c>
      <c r="C6" s="107">
        <v>225</v>
      </c>
      <c r="D6" s="107">
        <v>225</v>
      </c>
      <c r="E6" s="107"/>
      <c r="F6" s="107"/>
      <c r="G6" s="107"/>
      <c r="H6" s="107" t="s">
        <v>389</v>
      </c>
    </row>
    <row r="7" spans="1:14" ht="45" x14ac:dyDescent="0.25">
      <c r="A7" s="105"/>
      <c r="B7" s="108" t="s">
        <v>392</v>
      </c>
      <c r="C7" s="107"/>
      <c r="D7" s="107"/>
      <c r="E7" s="107"/>
      <c r="F7" s="107"/>
      <c r="G7" s="107"/>
      <c r="H7" s="107"/>
    </row>
    <row r="8" spans="1:14" x14ac:dyDescent="0.25">
      <c r="A8" s="105"/>
      <c r="B8" s="108" t="s">
        <v>393</v>
      </c>
      <c r="C8" s="107"/>
      <c r="D8" s="107"/>
      <c r="E8" s="107"/>
      <c r="F8" s="107"/>
      <c r="G8" s="107"/>
      <c r="H8" s="107"/>
    </row>
    <row r="9" spans="1:14" ht="75" x14ac:dyDescent="0.25">
      <c r="A9" s="105"/>
      <c r="B9" s="108" t="s">
        <v>394</v>
      </c>
      <c r="C9" s="107"/>
      <c r="D9" s="107"/>
      <c r="E9" s="107"/>
      <c r="F9" s="107"/>
      <c r="G9" s="107"/>
      <c r="H9" s="107"/>
    </row>
    <row r="10" spans="1:14" ht="30" x14ac:dyDescent="0.25">
      <c r="A10" s="105"/>
      <c r="B10" s="108" t="s">
        <v>395</v>
      </c>
      <c r="C10" s="107"/>
      <c r="D10" s="107"/>
      <c r="E10" s="107"/>
      <c r="F10" s="107"/>
      <c r="G10" s="107"/>
      <c r="H10" s="107"/>
    </row>
    <row r="11" spans="1:14" ht="30" x14ac:dyDescent="0.25">
      <c r="A11" s="105"/>
      <c r="B11" s="108" t="s">
        <v>396</v>
      </c>
      <c r="C11" s="107"/>
      <c r="D11" s="107"/>
      <c r="E11" s="107"/>
      <c r="F11" s="107"/>
      <c r="G11" s="107"/>
      <c r="H11" s="107"/>
    </row>
    <row r="12" spans="1:14" ht="30" x14ac:dyDescent="0.25">
      <c r="A12" s="105"/>
      <c r="B12" s="109" t="s">
        <v>397</v>
      </c>
      <c r="C12" s="107"/>
      <c r="D12" s="107"/>
      <c r="E12" s="107"/>
      <c r="F12" s="107"/>
      <c r="G12" s="107"/>
      <c r="H12" s="107"/>
    </row>
    <row r="13" spans="1:14" ht="30" x14ac:dyDescent="0.25">
      <c r="A13" s="105"/>
      <c r="B13" s="109" t="s">
        <v>398</v>
      </c>
      <c r="C13" s="107"/>
      <c r="D13" s="107"/>
      <c r="E13" s="107"/>
      <c r="F13" s="107"/>
      <c r="G13" s="107"/>
      <c r="H13" s="110" t="s">
        <v>399</v>
      </c>
    </row>
    <row r="14" spans="1:14" ht="30" x14ac:dyDescent="0.25">
      <c r="A14" s="105"/>
      <c r="B14" s="109" t="s">
        <v>400</v>
      </c>
      <c r="C14" s="107"/>
      <c r="D14" s="107">
        <v>244.26</v>
      </c>
      <c r="E14" s="107"/>
      <c r="F14" s="107">
        <v>43.11</v>
      </c>
      <c r="G14" s="107"/>
      <c r="H14" s="111"/>
      <c r="I14" s="112"/>
      <c r="J14" s="113"/>
      <c r="K14" s="114"/>
      <c r="L14" s="114"/>
      <c r="M14" s="114"/>
      <c r="N14" s="114"/>
    </row>
    <row r="15" spans="1:14" ht="30" x14ac:dyDescent="0.25">
      <c r="A15" s="105"/>
      <c r="B15" s="109" t="s">
        <v>401</v>
      </c>
      <c r="C15" s="107"/>
      <c r="D15" s="107">
        <v>40.950000000000003</v>
      </c>
      <c r="E15" s="107"/>
      <c r="F15" s="107">
        <v>1.29</v>
      </c>
      <c r="G15" s="107"/>
      <c r="H15" s="115"/>
      <c r="I15" s="116"/>
      <c r="J15" s="113"/>
      <c r="K15" s="114"/>
      <c r="L15" s="114"/>
      <c r="M15" s="114"/>
      <c r="N15" s="114"/>
    </row>
    <row r="16" spans="1:14" ht="30" x14ac:dyDescent="0.25">
      <c r="A16" s="105"/>
      <c r="B16" s="109" t="s">
        <v>402</v>
      </c>
      <c r="C16" s="107"/>
      <c r="D16" s="107"/>
      <c r="E16" s="107"/>
      <c r="F16" s="107"/>
      <c r="G16" s="107"/>
      <c r="H16" s="107"/>
      <c r="J16" s="114"/>
      <c r="K16" s="114"/>
      <c r="L16" s="114"/>
      <c r="M16" s="114"/>
      <c r="N16" s="114"/>
    </row>
    <row r="17" spans="1:8" x14ac:dyDescent="0.25">
      <c r="A17" s="105"/>
      <c r="B17" s="109" t="s">
        <v>403</v>
      </c>
      <c r="C17" s="107"/>
      <c r="D17" s="107"/>
      <c r="E17" s="107"/>
      <c r="F17" s="107"/>
      <c r="G17" s="107"/>
      <c r="H17" s="107"/>
    </row>
    <row r="18" spans="1:8" x14ac:dyDescent="0.25">
      <c r="A18" s="105"/>
    </row>
    <row r="19" spans="1:8" x14ac:dyDescent="0.25">
      <c r="A19" s="95" t="s">
        <v>404</v>
      </c>
      <c r="B19" s="96" t="s">
        <v>405</v>
      </c>
      <c r="C19" s="97" t="s">
        <v>406</v>
      </c>
      <c r="D19" s="98"/>
      <c r="E19" s="99" t="s">
        <v>384</v>
      </c>
      <c r="F19" s="97" t="s">
        <v>407</v>
      </c>
      <c r="G19" s="98"/>
      <c r="H19" s="99" t="s">
        <v>384</v>
      </c>
    </row>
    <row r="20" spans="1:8" x14ac:dyDescent="0.25">
      <c r="A20" s="101"/>
      <c r="B20" s="102"/>
      <c r="C20" s="103" t="s">
        <v>386</v>
      </c>
      <c r="D20" s="103" t="s">
        <v>387</v>
      </c>
      <c r="E20" s="104"/>
      <c r="F20" s="103" t="s">
        <v>386</v>
      </c>
      <c r="G20" s="103" t="s">
        <v>387</v>
      </c>
      <c r="H20" s="104"/>
    </row>
    <row r="21" spans="1:8" ht="30" x14ac:dyDescent="0.25">
      <c r="A21" s="105"/>
      <c r="B21" s="106" t="s">
        <v>408</v>
      </c>
      <c r="C21" s="107"/>
      <c r="D21" s="107"/>
      <c r="E21" s="107"/>
      <c r="F21" s="107"/>
      <c r="G21" s="107"/>
      <c r="H21" s="107"/>
    </row>
    <row r="22" spans="1:8" ht="30" x14ac:dyDescent="0.25">
      <c r="A22" s="105"/>
      <c r="B22" s="106" t="s">
        <v>409</v>
      </c>
      <c r="C22" s="107"/>
      <c r="D22" s="107"/>
      <c r="E22" s="107"/>
      <c r="F22" s="107"/>
      <c r="G22" s="107"/>
      <c r="H22" s="107"/>
    </row>
    <row r="23" spans="1:8" x14ac:dyDescent="0.25">
      <c r="A23" s="105"/>
      <c r="B23" s="117"/>
    </row>
    <row r="24" spans="1:8" x14ac:dyDescent="0.25">
      <c r="A24" s="105"/>
      <c r="B24" s="117"/>
    </row>
    <row r="25" spans="1:8" x14ac:dyDescent="0.25">
      <c r="A25" s="95" t="s">
        <v>410</v>
      </c>
      <c r="B25" s="98" t="s">
        <v>411</v>
      </c>
      <c r="C25" s="118" t="s">
        <v>412</v>
      </c>
      <c r="D25" s="118"/>
      <c r="E25" s="118" t="s">
        <v>384</v>
      </c>
      <c r="F25" s="118" t="s">
        <v>413</v>
      </c>
      <c r="G25" s="118"/>
      <c r="H25" s="118" t="s">
        <v>384</v>
      </c>
    </row>
    <row r="26" spans="1:8" x14ac:dyDescent="0.25">
      <c r="A26" s="101"/>
      <c r="B26" s="98"/>
      <c r="C26" s="103" t="s">
        <v>386</v>
      </c>
      <c r="D26" s="103" t="s">
        <v>387</v>
      </c>
      <c r="E26" s="118"/>
      <c r="F26" s="103" t="s">
        <v>386</v>
      </c>
      <c r="G26" s="103" t="s">
        <v>387</v>
      </c>
      <c r="H26" s="118"/>
    </row>
    <row r="27" spans="1:8" ht="30" x14ac:dyDescent="0.25">
      <c r="A27" s="105"/>
      <c r="B27" s="109" t="s">
        <v>414</v>
      </c>
      <c r="C27" s="107">
        <v>10.78</v>
      </c>
      <c r="D27" s="107">
        <v>0</v>
      </c>
      <c r="E27" s="107"/>
      <c r="F27" s="107">
        <v>1.99</v>
      </c>
      <c r="G27" s="107">
        <v>0</v>
      </c>
      <c r="H27" s="107" t="s">
        <v>415</v>
      </c>
    </row>
    <row r="28" spans="1:8" ht="45" x14ac:dyDescent="0.25">
      <c r="A28" s="105"/>
      <c r="B28" s="109" t="s">
        <v>416</v>
      </c>
      <c r="C28" s="107">
        <v>209.95</v>
      </c>
      <c r="D28" s="107">
        <v>209.95</v>
      </c>
      <c r="E28" s="107"/>
      <c r="F28" s="107"/>
      <c r="G28" s="107"/>
      <c r="H28" s="107" t="s">
        <v>417</v>
      </c>
    </row>
    <row r="29" spans="1:8" x14ac:dyDescent="0.25">
      <c r="A29" s="105"/>
      <c r="B29" s="94" t="s">
        <v>418</v>
      </c>
      <c r="D29" s="94">
        <v>13.24</v>
      </c>
      <c r="H29" s="94" t="s">
        <v>419</v>
      </c>
    </row>
    <row r="30" spans="1:8" x14ac:dyDescent="0.25">
      <c r="A30" s="105"/>
    </row>
    <row r="31" spans="1:8" x14ac:dyDescent="0.25">
      <c r="A31" s="95" t="s">
        <v>420</v>
      </c>
      <c r="B31" s="98" t="s">
        <v>421</v>
      </c>
      <c r="C31" s="118" t="s">
        <v>422</v>
      </c>
      <c r="D31" s="118"/>
      <c r="E31" s="118" t="s">
        <v>384</v>
      </c>
      <c r="F31" s="119"/>
      <c r="G31" s="119"/>
      <c r="H31" s="119"/>
    </row>
    <row r="32" spans="1:8" x14ac:dyDescent="0.25">
      <c r="A32" s="101"/>
      <c r="B32" s="98"/>
      <c r="C32" s="103" t="s">
        <v>386</v>
      </c>
      <c r="D32" s="103" t="s">
        <v>387</v>
      </c>
      <c r="E32" s="118"/>
      <c r="F32" s="120"/>
      <c r="G32" s="120"/>
      <c r="H32" s="119"/>
    </row>
    <row r="33" spans="1:5" x14ac:dyDescent="0.25">
      <c r="A33" s="121"/>
      <c r="B33" s="109" t="s">
        <v>423</v>
      </c>
      <c r="C33" s="107"/>
      <c r="D33" s="107"/>
      <c r="E33" s="107"/>
    </row>
  </sheetData>
  <mergeCells count="28">
    <mergeCell ref="A31:A32"/>
    <mergeCell ref="B31:B32"/>
    <mergeCell ref="C31:D31"/>
    <mergeCell ref="E31:E32"/>
    <mergeCell ref="F31:G31"/>
    <mergeCell ref="H31:H32"/>
    <mergeCell ref="A25:A26"/>
    <mergeCell ref="B25:B26"/>
    <mergeCell ref="C25:D25"/>
    <mergeCell ref="E25:E26"/>
    <mergeCell ref="F25:G25"/>
    <mergeCell ref="H25:H26"/>
    <mergeCell ref="H13:H15"/>
    <mergeCell ref="I14:I15"/>
    <mergeCell ref="J14:J15"/>
    <mergeCell ref="A19:A20"/>
    <mergeCell ref="B19:B20"/>
    <mergeCell ref="C19:D19"/>
    <mergeCell ref="E19:E20"/>
    <mergeCell ref="F19:G19"/>
    <mergeCell ref="H19:H20"/>
    <mergeCell ref="A1:H1"/>
    <mergeCell ref="A2:A3"/>
    <mergeCell ref="B2:B3"/>
    <mergeCell ref="C2:D2"/>
    <mergeCell ref="E2:E3"/>
    <mergeCell ref="F2:G2"/>
    <mergeCell ref="H2:H3"/>
  </mergeCells>
  <printOptions horizontalCentered="1"/>
  <pageMargins left="0.70866141732283472" right="0.70866141732283472" top="0.74803149606299213" bottom="0.74803149606299213" header="0.31496062992125984" footer="0.31496062992125984"/>
  <pageSetup paperSize="5" scale="93" orientation="landscape" r:id="rId1"/>
  <rowBreaks count="1" manualBreakCount="1">
    <brk id="17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PIP 24-26 NHM </vt:lpstr>
      <vt:lpstr>PIP 24-26 NUHM</vt:lpstr>
      <vt:lpstr>4. HRH Budget Proposal</vt:lpstr>
      <vt:lpstr>5. Other HR Related Proposals</vt:lpstr>
      <vt:lpstr>'5. Other HR Related Proposals'!Print_Area</vt:lpstr>
      <vt:lpstr>'PIP 24-26 NHM '!Print_Area</vt:lpstr>
      <vt:lpstr>'PIP 24-26 NUHM'!Print_Area</vt:lpstr>
      <vt:lpstr>'PIP 24-26 NHM '!Print_Titles</vt:lpstr>
      <vt:lpstr>'PIP 24-26 NUHM'!Print_Titles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JSSK</dc:creator>
  <cp:lastModifiedBy>JSSK</cp:lastModifiedBy>
  <cp:lastPrinted>2023-10-26T09:16:40Z</cp:lastPrinted>
  <dcterms:created xsi:type="dcterms:W3CDTF">2023-10-26T08:46:09Z</dcterms:created>
  <dcterms:modified xsi:type="dcterms:W3CDTF">2023-10-26T09:18:27Z</dcterms:modified>
</cp:coreProperties>
</file>